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ríjmy" sheetId="1" r:id="rId1"/>
    <sheet name="Výdavky" sheetId="2" r:id="rId2"/>
    <sheet name="Príspevk.org.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Slepickova</author>
    <author>Jansurova</author>
  </authors>
  <commentList>
    <comment ref="C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E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C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
</t>
        </r>
      </text>
    </comment>
    <comment ref="E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</t>
        </r>
      </text>
    </comment>
    <comment ref="G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F6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202576-prevádzka škôl
1118-odbor školstva</t>
        </r>
      </text>
    </comment>
    <comment ref="G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</t>
        </r>
      </text>
    </comment>
    <comment ref="F8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Europrojekt - DJ A. Kmeťa</t>
        </r>
      </text>
    </comment>
    <comment ref="F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stavebný úrad - pokuty za porušenie stav. zákona</t>
        </r>
      </text>
    </comment>
    <comment ref="E85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Europrojekt - Územná prognoza</t>
        </r>
      </text>
    </comment>
    <comment ref="G85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Europrojekty: 1460 tis. Sk = Úz. prognóza, 666 tis. Sk = DJ A. Kmeťa</t>
        </r>
      </text>
    </comment>
    <comment ref="F89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z toho 2000tis. = školstvo (2. zmena)
</t>
        </r>
      </text>
    </comment>
    <comment ref="H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stavebný úrad - pokuty za porušenie stav. zákona</t>
        </r>
      </text>
    </comment>
    <comment ref="I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</t>
        </r>
      </text>
    </comment>
    <comment ref="I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I85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Europrojekty: 1460 tis. Sk = Úz. prognóza, 666 tis. Sk = DJ A. Kmeťa</t>
        </r>
      </text>
    </comment>
    <comment ref="J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stavebný úrad - pokuty za porušenie stav. zákona</t>
        </r>
      </text>
    </comment>
    <comment ref="K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</t>
        </r>
      </text>
    </comment>
    <comment ref="K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K85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Europrojekty: 1460 tis. Sk = Úz. prognóza, 666 tis. Sk = DJ A. Kmeťa</t>
        </r>
      </text>
    </comment>
    <comment ref="M1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143000-9800-6700</t>
        </r>
      </text>
    </comment>
    <comment ref="M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L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stavebný úrad - pokuty za porušenie stav. zákona</t>
        </r>
      </text>
    </comment>
    <comment ref="M85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Europrojekty: 1460 tis. Sk = Úz. prognóza, 666 tis. Sk = DJ A. Kmeťa</t>
        </r>
      </text>
    </comment>
  </commentList>
</comments>
</file>

<file path=xl/comments2.xml><?xml version="1.0" encoding="utf-8"?>
<comments xmlns="http://schemas.openxmlformats.org/spreadsheetml/2006/main">
  <authors>
    <author>Slepickova</author>
    <author>Jansurova</author>
  </authors>
  <commentList>
    <comment ref="D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E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D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E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C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Inštitucionálna podpora organizácií,Žilinský komunitný fond</t>
        </r>
      </text>
    </comment>
    <comment ref="D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E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D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E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D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E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D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E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D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E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D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E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D4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E4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D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E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D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E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F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F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F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F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F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F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F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720 tis. = CHARITA, 600 tis. = NÁRUČ
</t>
        </r>
      </text>
    </comment>
    <comment ref="F4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F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F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G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audit</t>
        </r>
      </text>
    </comment>
    <comment ref="H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G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H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G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G25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G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G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G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G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G4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G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G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H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H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H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H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H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H4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H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H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G1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100 - Kriš.</t>
        </r>
      </text>
    </comment>
    <comment ref="G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610 Krišt.</t>
        </r>
      </text>
    </comment>
    <comment ref="G1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230 Kriš.</t>
        </r>
      </text>
    </comment>
    <comment ref="G3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60 Krišt.</t>
        </r>
      </text>
    </comment>
    <comment ref="G47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Dolný Val, dažďová kanalizácia</t>
        </r>
      </text>
    </comment>
    <comment ref="F251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1500 tis.= NS 302 (OHA), 1500 tis. = NS 215 (ODKS)
</t>
        </r>
      </text>
    </comment>
    <comment ref="H251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1500 tis.= NS 302 (OHA), 1500 tis. = NS 215 (ODKS)
</t>
        </r>
      </text>
    </comment>
    <comment ref="I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J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J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J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J251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1500 tis.= NS 302 (OHA), 1500 tis. = NS 215 (ODKS)
</t>
        </r>
      </text>
    </comment>
    <comment ref="J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J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J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J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J46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J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J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K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L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L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L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L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L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L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L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L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L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K35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COOP Jednota - exekúcia (odmena exekútora)</t>
        </r>
      </text>
    </comment>
    <comment ref="K39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COOP Jednota - trovy súdneho konania</t>
        </r>
      </text>
    </comment>
    <comment ref="K47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COOP Jednota - úroky z omeškania</t>
        </r>
      </text>
    </comment>
    <comment ref="N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N3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M47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COOP Jednota - úroky z omeškania</t>
        </r>
      </text>
    </comment>
    <comment ref="N248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N251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1500 tis.= NS 302 (OHA), 1500 tis. = NS 215 (ODKS)
</t>
        </r>
      </text>
    </comment>
    <comment ref="N2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N25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N38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N43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M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N47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N48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M33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1300+10
</t>
        </r>
      </text>
    </comment>
    <comment ref="M461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kotolňa radnica
</t>
        </r>
      </text>
    </comment>
    <comment ref="M484" authorId="1">
      <text>
        <r>
          <rPr>
            <b/>
            <sz val="8"/>
            <rFont val="Tahoma"/>
            <family val="0"/>
          </rPr>
          <t>Jansurova:</t>
        </r>
        <r>
          <rPr>
            <sz val="8"/>
            <rFont val="Tahoma"/>
            <family val="0"/>
          </rPr>
          <t xml:space="preserve">
250 tis. Sk = dets. ihrisko Solinky (NS:205), 953 = dets. ihrisko Hliny VI.- združ.prostr.(p.Požoni)</t>
        </r>
      </text>
    </comment>
    <comment ref="M262" authorId="1">
      <text>
        <r>
          <rPr>
            <b/>
            <sz val="8"/>
            <rFont val="Tahoma"/>
            <family val="2"/>
          </rPr>
          <t>Jansurova:</t>
        </r>
        <r>
          <rPr>
            <sz val="8"/>
            <rFont val="Tahoma"/>
            <family val="2"/>
          </rPr>
          <t xml:space="preserve">
cestná svetelná signalizácia - Predmestská ul.</t>
        </r>
      </text>
    </comment>
    <comment ref="M264" authorId="1">
      <text>
        <r>
          <rPr>
            <b/>
            <sz val="8"/>
            <rFont val="Tahoma"/>
            <family val="2"/>
          </rPr>
          <t>Jansurova:</t>
        </r>
        <r>
          <rPr>
            <sz val="8"/>
            <rFont val="Tahoma"/>
            <family val="2"/>
          </rPr>
          <t xml:space="preserve">
pasportizácia komunikácií
</t>
        </r>
      </text>
    </comment>
  </commentList>
</comments>
</file>

<file path=xl/sharedStrings.xml><?xml version="1.0" encoding="utf-8"?>
<sst xmlns="http://schemas.openxmlformats.org/spreadsheetml/2006/main" count="865" uniqueCount="397">
  <si>
    <t>Daňové príjmy</t>
  </si>
  <si>
    <t>Dane z príjmov a kapitálového majetku</t>
  </si>
  <si>
    <t>Daň z príjmov fyzickej osoby</t>
  </si>
  <si>
    <t>111 003</t>
  </si>
  <si>
    <t>Výnos dane z príjmov poukázaný územnej samospráve</t>
  </si>
  <si>
    <t>120</t>
  </si>
  <si>
    <t>Dane z majetku</t>
  </si>
  <si>
    <t>Daň z nehnuteľností</t>
  </si>
  <si>
    <t>z  pozemkov</t>
  </si>
  <si>
    <t>zo  stavieb</t>
  </si>
  <si>
    <t>z bytov  a nebytových priestorov  v bytovom dome</t>
  </si>
  <si>
    <t>Dane za tovary a služby</t>
  </si>
  <si>
    <t>Dane za špecifické služby</t>
  </si>
  <si>
    <t>133 001</t>
  </si>
  <si>
    <t>Za psa</t>
  </si>
  <si>
    <t>133 003</t>
  </si>
  <si>
    <t>Za nevýherné hracie prístroje</t>
  </si>
  <si>
    <t>133 004</t>
  </si>
  <si>
    <t>Za predajné automaty</t>
  </si>
  <si>
    <t>133 005</t>
  </si>
  <si>
    <t>Za vjazd a zotrvanie motor.vozidla v hist.časti</t>
  </si>
  <si>
    <t>133 006</t>
  </si>
  <si>
    <t>Za ubytovanie</t>
  </si>
  <si>
    <t>133 012</t>
  </si>
  <si>
    <t xml:space="preserve">Za úžívanie verejného priestranstva </t>
  </si>
  <si>
    <t>Nedaňové príjmy</t>
  </si>
  <si>
    <t>Príjmy z podnikania a z vlastníctva majetku</t>
  </si>
  <si>
    <t xml:space="preserve">Príjmy z podnikania </t>
  </si>
  <si>
    <t>Dividendy</t>
  </si>
  <si>
    <t>Príjmy z vlastníctva majetku</t>
  </si>
  <si>
    <t>Z prenajatých pozemkov</t>
  </si>
  <si>
    <t xml:space="preserve">Z prenajatých budov, priestorov, objektov </t>
  </si>
  <si>
    <t>Z prenajatých budov, priestorov, objektov- školské zariadenia</t>
  </si>
  <si>
    <t>Administratívne poplatky a iné poplatky a platby</t>
  </si>
  <si>
    <t>Administratívne poplatky</t>
  </si>
  <si>
    <t>Ostatné poplatky (napr. správne poplatky)</t>
  </si>
  <si>
    <t>Licencie</t>
  </si>
  <si>
    <t xml:space="preserve">Pokuty, penále a iné sankcie </t>
  </si>
  <si>
    <t>Za porušenie finančnej disciplíny</t>
  </si>
  <si>
    <t>Za porušenie predpisov</t>
  </si>
  <si>
    <t>Za predaj výrobkov,tovarov a služieb</t>
  </si>
  <si>
    <t>Za stravné</t>
  </si>
  <si>
    <t>Ďalšie administr.poplatky a iné poplatky a platby</t>
  </si>
  <si>
    <t>Za znečisťovanie ovzdušia</t>
  </si>
  <si>
    <t xml:space="preserve">Kapitálové príjmy </t>
  </si>
  <si>
    <t>Príjem z predaja kapitálových aktív</t>
  </si>
  <si>
    <t>Z predaja budov</t>
  </si>
  <si>
    <t>Z predaja bytov</t>
  </si>
  <si>
    <t>Príjem z predaja pozemkov a nehmotných aktív</t>
  </si>
  <si>
    <t>Z predaja pozemkov</t>
  </si>
  <si>
    <t>Úroky z účtov finančného hospodárenia</t>
  </si>
  <si>
    <t>Úroky z termínovaných vkladov</t>
  </si>
  <si>
    <t>Iné nedaňové príjmy</t>
  </si>
  <si>
    <t>Z výťažkov z lotérií a iných podobných hier</t>
  </si>
  <si>
    <t>Iné / spoločenská hodnota drevín /</t>
  </si>
  <si>
    <t>Granty a transfery</t>
  </si>
  <si>
    <t>Tuzemské bežné granty a transfery</t>
  </si>
  <si>
    <t>Transfery v rámci verejnej správy</t>
  </si>
  <si>
    <t>Na prenesené kompetencie - školstvo</t>
  </si>
  <si>
    <t>Na prenesené kompetencie - matrika</t>
  </si>
  <si>
    <t>Na prenesené kompetencie - ŠFRB</t>
  </si>
  <si>
    <t>Na prenesené kompetencie - stavebný úrad</t>
  </si>
  <si>
    <t>Na prenesené kompetencie - register obyvateľstva</t>
  </si>
  <si>
    <t>Na prenesené kompetencie - pozemné komunikácie</t>
  </si>
  <si>
    <t>Na prenesené kompetencie - aktivačné práce</t>
  </si>
  <si>
    <t>Na prenesené kompetencie - životné prostredie</t>
  </si>
  <si>
    <t>Recyklačný fond</t>
  </si>
  <si>
    <t>Tuzemské kapitálové granty a transfery</t>
  </si>
  <si>
    <t>Na výstavbu nájomných bytov</t>
  </si>
  <si>
    <t>Zahraničné transfery</t>
  </si>
  <si>
    <t>Prostriedky z rozpočtu EÚ</t>
  </si>
  <si>
    <t>Príjmové finančné operácie</t>
  </si>
  <si>
    <t>Príjmy z transakcií s finančnými aktívami a pasívami</t>
  </si>
  <si>
    <t>Príjmy z ostatných finančných operácií</t>
  </si>
  <si>
    <t xml:space="preserve">Prevod prostriedkov z  peňažných fondov </t>
  </si>
  <si>
    <t>Prijaté úvery,pôžičky a návratné finančné výpomoci</t>
  </si>
  <si>
    <t>Tuzemské úvery, pôžičky a návratné finančné výpomoci</t>
  </si>
  <si>
    <t>Bankové úvery</t>
  </si>
  <si>
    <t>REKAPITULÁCIA :</t>
  </si>
  <si>
    <t>Bežné príjmy:</t>
  </si>
  <si>
    <t>Kapitálové príjmy:</t>
  </si>
  <si>
    <t>Príjmové finančné operácie:</t>
  </si>
  <si>
    <t>Príjmy spolu bez PFO :</t>
  </si>
  <si>
    <t>Mzdy, platy, sl.príjmy a ost.osobné vyrovnania</t>
  </si>
  <si>
    <t>Poistné a príspevok do poisťovní</t>
  </si>
  <si>
    <t>Tovary a služby</t>
  </si>
  <si>
    <t>Cestovné náhrady</t>
  </si>
  <si>
    <t>Energie, voda a komunikácie</t>
  </si>
  <si>
    <t xml:space="preserve">Materiál </t>
  </si>
  <si>
    <t>Interiérové vybavenie</t>
  </si>
  <si>
    <t>633 002</t>
  </si>
  <si>
    <t>Výpočtová technika</t>
  </si>
  <si>
    <t>Telekom.technika</t>
  </si>
  <si>
    <t>Prev.stroje a zariad.</t>
  </si>
  <si>
    <t>Špeciálne stroje a zariadenia</t>
  </si>
  <si>
    <t>Všeobecný materiál</t>
  </si>
  <si>
    <t>Knihy, časopisy, noviny, učebnice, uč. pomôcky.....</t>
  </si>
  <si>
    <t>Pracovné odevy,obuv</t>
  </si>
  <si>
    <t>Potraviny</t>
  </si>
  <si>
    <t>Softvér a licencie</t>
  </si>
  <si>
    <t>Palivá ako zdroj energie</t>
  </si>
  <si>
    <t>Reprezentačné</t>
  </si>
  <si>
    <t>Dopravné</t>
  </si>
  <si>
    <t>Poistenie</t>
  </si>
  <si>
    <t>Rutinná a štandartná údržba</t>
  </si>
  <si>
    <t>Nájomné za nájom</t>
  </si>
  <si>
    <t>Služby</t>
  </si>
  <si>
    <t>637 001</t>
  </si>
  <si>
    <t>Školenia, kurzy, semináre, porady, konferencie...</t>
  </si>
  <si>
    <t>Konkurzy,súťaže</t>
  </si>
  <si>
    <t>Propagácia, reklama a inzercia</t>
  </si>
  <si>
    <t>Všeobecné služby</t>
  </si>
  <si>
    <t>Špeciálne služby</t>
  </si>
  <si>
    <t>Náhrady</t>
  </si>
  <si>
    <t>Náhrady mzdy a platu</t>
  </si>
  <si>
    <t>Štúdie,expertízy,posudky</t>
  </si>
  <si>
    <t>Poplatky a odvody</t>
  </si>
  <si>
    <t>Stravovanie</t>
  </si>
  <si>
    <t>Poistné</t>
  </si>
  <si>
    <t>Prídel do sociálneho fondu</t>
  </si>
  <si>
    <t>Kolkové známky</t>
  </si>
  <si>
    <t>Odmeny a príspevky-poslanci</t>
  </si>
  <si>
    <t>Odmeny zamestnancov mimopracovného pomeru</t>
  </si>
  <si>
    <t>Dane</t>
  </si>
  <si>
    <t>Bežné transfery</t>
  </si>
  <si>
    <t>Bežný transfer občianskym združeniam - grantový systém</t>
  </si>
  <si>
    <t>Na členské</t>
  </si>
  <si>
    <t>Na odstupné</t>
  </si>
  <si>
    <t>Na odchodné</t>
  </si>
  <si>
    <t>Na nemocenské dávky</t>
  </si>
  <si>
    <t>Školenia, kurzy, semináre, porady, konferencie, symp.</t>
  </si>
  <si>
    <t>Školenia, kurzy, semináre, porady, konferencie......</t>
  </si>
  <si>
    <t>Poplatky,odvody</t>
  </si>
  <si>
    <t>Splácanie úrokov v tuzemsku</t>
  </si>
  <si>
    <t>Banke a pobočke zahraničnej banky</t>
  </si>
  <si>
    <t>Materiál</t>
  </si>
  <si>
    <t>Špeciálny materiál</t>
  </si>
  <si>
    <t>Knihy,časopisy,noviny</t>
  </si>
  <si>
    <t>Pracovné odevy, obuv a pracovné pomôcky</t>
  </si>
  <si>
    <t>634 001</t>
  </si>
  <si>
    <t>Palivo, mazivá, oleje, špeciálne kvapaliny</t>
  </si>
  <si>
    <t>Servis, údržba, opravy a výdavky s tým spojené</t>
  </si>
  <si>
    <t>Občianske združeniam a nadáciam</t>
  </si>
  <si>
    <t>Policajné služby</t>
  </si>
  <si>
    <t>Propagácia,reklama,inzercia</t>
  </si>
  <si>
    <t>Prevádz.stroje a zariadenia</t>
  </si>
  <si>
    <t>pracovné odevy, náradie, materiál</t>
  </si>
  <si>
    <t xml:space="preserve">Štúdie,posudky </t>
  </si>
  <si>
    <t>Dotácie DPMŽ s.r.o.</t>
  </si>
  <si>
    <t>Vodné,stočné</t>
  </si>
  <si>
    <t xml:space="preserve">Údržba chodníkov </t>
  </si>
  <si>
    <t xml:space="preserve">Odvoz komunál.odpadov </t>
  </si>
  <si>
    <t>Údržba zelene</t>
  </si>
  <si>
    <t xml:space="preserve">Údržba cintorínov </t>
  </si>
  <si>
    <t>Údržba (fontány,verejné WC,lavičky...)</t>
  </si>
  <si>
    <t>632 001</t>
  </si>
  <si>
    <t>Energie</t>
  </si>
  <si>
    <t>Údržba</t>
  </si>
  <si>
    <t>Bežný transfer</t>
  </si>
  <si>
    <t>Bežný transfer príspevkovej organizácii MKP</t>
  </si>
  <si>
    <t>Bežný transfer - Športová hala</t>
  </si>
  <si>
    <t>Dotácia právnickým osobám - MsHK a.s.</t>
  </si>
  <si>
    <t>Bežný transfer občianskym združeniam - Výročie Žiliny</t>
  </si>
  <si>
    <t>Bežný transfer príspevkovej org. - Mestské divadlo</t>
  </si>
  <si>
    <t>Bežný transfer cirkvi</t>
  </si>
  <si>
    <t>Rozpočtovej organizácii</t>
  </si>
  <si>
    <t>Rozpočtovej organizácii - školské jedálne pri ZŠ</t>
  </si>
  <si>
    <t>Rozpočtovej organizácii - školské kluby detí pri ZŠ</t>
  </si>
  <si>
    <t>Rozpočtovej organizácii - ZŠ- prenesené komp.</t>
  </si>
  <si>
    <t>Rozpočtovej organizácii - základné umelecké školy</t>
  </si>
  <si>
    <t>Rozpočtovej organizácii - CVČ</t>
  </si>
  <si>
    <t xml:space="preserve">Rozpočtovej organizácii </t>
  </si>
  <si>
    <t>Konkurzy a súťaže</t>
  </si>
  <si>
    <t>Štúdie,expertízy, posudky</t>
  </si>
  <si>
    <t>Cestovné</t>
  </si>
  <si>
    <t>Bežný transfer občianskym združeniam</t>
  </si>
  <si>
    <t>Odchodné</t>
  </si>
  <si>
    <t>Špeciálne služby -pohreby</t>
  </si>
  <si>
    <t>Transfery jednotlivcom a neziskovým právn. os.</t>
  </si>
  <si>
    <t>Na dávku v hmotnej núdzi a príspevky k dávke</t>
  </si>
  <si>
    <t>10.7.0.4</t>
  </si>
  <si>
    <t>Bežné výdavky spolu:</t>
  </si>
  <si>
    <t>Výdavky verejnej správy</t>
  </si>
  <si>
    <t>Nákup pozemkov</t>
  </si>
  <si>
    <t>Nákup softvéru</t>
  </si>
  <si>
    <t>Nákup interiérového vybavenia</t>
  </si>
  <si>
    <t>Nákup telekomunik.techniky</t>
  </si>
  <si>
    <t>Nákup prevádzk. strojov, prístr., zariadení....</t>
  </si>
  <si>
    <t>Nákup špeciálnych strojov,prístrojov, zariadení....</t>
  </si>
  <si>
    <t>Nákup osobných automobilov</t>
  </si>
  <si>
    <t xml:space="preserve">Rekonštrukcie a modernizácie </t>
  </si>
  <si>
    <t>Nákup špec.strojov</t>
  </si>
  <si>
    <t>06.1.0</t>
  </si>
  <si>
    <t>Rozvoj bývania</t>
  </si>
  <si>
    <t>Investície ( stavby)</t>
  </si>
  <si>
    <t>06.4.0</t>
  </si>
  <si>
    <t>Verejné osvetlenie</t>
  </si>
  <si>
    <t>08.1.0</t>
  </si>
  <si>
    <t>Rekreačné a športové služby</t>
  </si>
  <si>
    <t xml:space="preserve">Kapitálový transfer pre príspev.organizáciu  MKP </t>
  </si>
  <si>
    <t>Divadlá</t>
  </si>
  <si>
    <t>Kapitálový transfer pre Mestské divadlo</t>
  </si>
  <si>
    <t>Predškolská výchova - detské jasle</t>
  </si>
  <si>
    <t xml:space="preserve">Nákup prevádzk. strojov, prístr., zariadení, techniky </t>
  </si>
  <si>
    <t xml:space="preserve">09.1.1.1 </t>
  </si>
  <si>
    <t>Predškolská výchova - Materské školy</t>
  </si>
  <si>
    <t xml:space="preserve">Kapitálový transfer </t>
  </si>
  <si>
    <t>Kapitálové výdavky spolu:</t>
  </si>
  <si>
    <t xml:space="preserve">Výdavkové finančné operácie </t>
  </si>
  <si>
    <t>Splácanie tuzemskej istiny z bankových úverov dlh.</t>
  </si>
  <si>
    <t>Bežné výdavky :</t>
  </si>
  <si>
    <t>Kapitálové výdavky :</t>
  </si>
  <si>
    <t>Výdavkové finančné operácie :</t>
  </si>
  <si>
    <t>Výdavky spolu bez FO :</t>
  </si>
  <si>
    <t>Bežné príjmy :</t>
  </si>
  <si>
    <t>Kapitálové príjmy :</t>
  </si>
  <si>
    <t>Rozpočtové príjmy spolu</t>
  </si>
  <si>
    <t>Bežné výdavky spolu</t>
  </si>
  <si>
    <t>Kapitálové výdavky spolu</t>
  </si>
  <si>
    <t>Výdavkové finančné operácie</t>
  </si>
  <si>
    <t>Rozpočtové výdavky spolu</t>
  </si>
  <si>
    <t>Bežný rozpočet</t>
  </si>
  <si>
    <t>Kapitálový rozpočet</t>
  </si>
  <si>
    <t>Finančné operácie</t>
  </si>
  <si>
    <t>Hospodárenie celkom</t>
  </si>
  <si>
    <t>133 013</t>
  </si>
  <si>
    <t>Za komunálne odpady a drobné stavebné odpady</t>
  </si>
  <si>
    <t>Cestná doprava</t>
  </si>
  <si>
    <t>Projektová dokumentácia</t>
  </si>
  <si>
    <t>Projektová dokumentácia ( k žiadostiam z Eurofondov)</t>
  </si>
  <si>
    <t>PRÍJMY</t>
  </si>
  <si>
    <t>VÝDAVKY</t>
  </si>
  <si>
    <t>tab.č.1</t>
  </si>
  <si>
    <t>v tis. Sk</t>
  </si>
  <si>
    <t>str.č. 1</t>
  </si>
  <si>
    <t>str.č.2</t>
  </si>
  <si>
    <t>str.č. 3</t>
  </si>
  <si>
    <t>str.č. 4</t>
  </si>
  <si>
    <t>str.č. 5</t>
  </si>
  <si>
    <t>str.č. 6</t>
  </si>
  <si>
    <t>str.č. 7</t>
  </si>
  <si>
    <t>str.č. 8</t>
  </si>
  <si>
    <t>str.č. 9</t>
  </si>
  <si>
    <t xml:space="preserve">tab.č.2 </t>
  </si>
  <si>
    <t>Bežné výdavky</t>
  </si>
  <si>
    <t>Rozpočtové výdavky spolu :</t>
  </si>
  <si>
    <t>str.č. 10</t>
  </si>
  <si>
    <t>292 027</t>
  </si>
  <si>
    <t>Pôvodný rozpočet na rok 2008</t>
  </si>
  <si>
    <t>Upravený rozpočet na rok 2008</t>
  </si>
  <si>
    <t>Bežný transfer občianskym združeniam - grant. systém</t>
  </si>
  <si>
    <t>Bežný transfer obč.združeniam - (Staromestské sláv., ...)</t>
  </si>
  <si>
    <t>08.2.0.1 Divadlá</t>
  </si>
  <si>
    <t>03.1.0</t>
  </si>
  <si>
    <t xml:space="preserve">01.1.1.6 </t>
  </si>
  <si>
    <t>Výdavky verejnej správy-ŠFRB</t>
  </si>
  <si>
    <t>Výdavky verejnej správy- pozemné komunikácie</t>
  </si>
  <si>
    <t>Výdavky verejnej správy- životné prostredie</t>
  </si>
  <si>
    <t>Výdavky verejnej správy-stavebný úrad</t>
  </si>
  <si>
    <t>Matričná činnosť</t>
  </si>
  <si>
    <t>Všeobecné verejné služby - register obyvateľstva</t>
  </si>
  <si>
    <t>01.3.3</t>
  </si>
  <si>
    <t>01.6.0</t>
  </si>
  <si>
    <t xml:space="preserve">Transakcie verejného dlhu </t>
  </si>
  <si>
    <t xml:space="preserve">01.7.0 </t>
  </si>
  <si>
    <t xml:space="preserve">02.2.0 </t>
  </si>
  <si>
    <t>Ochrana pred požiarmi</t>
  </si>
  <si>
    <t xml:space="preserve">03.2.0 </t>
  </si>
  <si>
    <t>Všeobecná ekonomická a obchodná oblasť - jedáleň MÚ</t>
  </si>
  <si>
    <t xml:space="preserve">04.1.1  </t>
  </si>
  <si>
    <t>Všeobecná pracovná oblasť</t>
  </si>
  <si>
    <t xml:space="preserve">04.1.2 </t>
  </si>
  <si>
    <t>Veterinárna oblasť</t>
  </si>
  <si>
    <t xml:space="preserve">04.2.1.3 </t>
  </si>
  <si>
    <t>Lesníctvo</t>
  </si>
  <si>
    <t xml:space="preserve">04.2.2 </t>
  </si>
  <si>
    <t>Výstavba</t>
  </si>
  <si>
    <t xml:space="preserve">04.4.3 </t>
  </si>
  <si>
    <t xml:space="preserve">04.5.1 </t>
  </si>
  <si>
    <t>Správa a údržba ciest</t>
  </si>
  <si>
    <t xml:space="preserve">04.5.1.3 </t>
  </si>
  <si>
    <t>Cestovný ruch</t>
  </si>
  <si>
    <t xml:space="preserve">04.7.3 </t>
  </si>
  <si>
    <t>Nakladanie s odpadmi</t>
  </si>
  <si>
    <t xml:space="preserve">05.1.0 </t>
  </si>
  <si>
    <t xml:space="preserve">05.6.0 </t>
  </si>
  <si>
    <t>Ochrana životného prostredia</t>
  </si>
  <si>
    <t xml:space="preserve">06.2.0 </t>
  </si>
  <si>
    <t>Rozvoj obcí</t>
  </si>
  <si>
    <t xml:space="preserve">06.3.0 </t>
  </si>
  <si>
    <t>Zásobovanie vodou</t>
  </si>
  <si>
    <t xml:space="preserve">06.4.0 </t>
  </si>
  <si>
    <t xml:space="preserve">06.6.0 </t>
  </si>
  <si>
    <t xml:space="preserve">08.1.0 </t>
  </si>
  <si>
    <t xml:space="preserve">08.2.0 </t>
  </si>
  <si>
    <t>Kultúrne služby</t>
  </si>
  <si>
    <t xml:space="preserve">08.2.0.3 </t>
  </si>
  <si>
    <t>Kultúrne zariadenia - kultúrne domy</t>
  </si>
  <si>
    <t xml:space="preserve">08.2.0.9 </t>
  </si>
  <si>
    <t>Ostatné kultúrne služby</t>
  </si>
  <si>
    <t xml:space="preserve">08.4.0 </t>
  </si>
  <si>
    <t>Náboženské služby</t>
  </si>
  <si>
    <t xml:space="preserve">09.1.1  </t>
  </si>
  <si>
    <t xml:space="preserve">09.1.2  </t>
  </si>
  <si>
    <t>Základné vzdelanie</t>
  </si>
  <si>
    <t xml:space="preserve">09.5.0.1 </t>
  </si>
  <si>
    <t>Zariadenia pre záujmové vzdelávanie</t>
  </si>
  <si>
    <t xml:space="preserve">09.5.0.2 </t>
  </si>
  <si>
    <t>Centrá voľného času</t>
  </si>
  <si>
    <t xml:space="preserve">09.6.0.7 </t>
  </si>
  <si>
    <t>Stredisko služieb škole</t>
  </si>
  <si>
    <t xml:space="preserve">10.2.0 </t>
  </si>
  <si>
    <t>Staroba - jedáleň dôchodcov,kluby dôchodcov</t>
  </si>
  <si>
    <t xml:space="preserve">10.2.0.2 </t>
  </si>
  <si>
    <t>Ďalšie sociálne služby - opatrovateľské služby</t>
  </si>
  <si>
    <t xml:space="preserve">10.7.0.1 </t>
  </si>
  <si>
    <t>Dávky sociálnej pomoci</t>
  </si>
  <si>
    <t>Bývanie - Bytterm</t>
  </si>
  <si>
    <t>04.5.1</t>
  </si>
  <si>
    <t>08.2.0.1</t>
  </si>
  <si>
    <t>Pamiatková starostlivosť</t>
  </si>
  <si>
    <t xml:space="preserve">08.2.0.7 </t>
  </si>
  <si>
    <t xml:space="preserve">01.7.0  </t>
  </si>
  <si>
    <t>Transakcie verejného dlhu</t>
  </si>
  <si>
    <t xml:space="preserve">09.1.2 </t>
  </si>
  <si>
    <t>Dotácie DPMŽ s.r.o. - Regionálny rozvoj</t>
  </si>
  <si>
    <t xml:space="preserve">Vratka </t>
  </si>
  <si>
    <t>Zmena č.1</t>
  </si>
  <si>
    <t>Zmena  č.2</t>
  </si>
  <si>
    <t>Kapitálové výdavky</t>
  </si>
  <si>
    <t>SUMARIZÁCIA</t>
  </si>
  <si>
    <t>Regionálny rozvoj na rok 2008</t>
  </si>
  <si>
    <t>vratky</t>
  </si>
  <si>
    <t>Nákup licencií</t>
  </si>
  <si>
    <t>Kapitálový transfer pre TIK</t>
  </si>
  <si>
    <t>Projektová dokumentácia - stavby</t>
  </si>
  <si>
    <t>Rozpočet na rok 2008</t>
  </si>
  <si>
    <t>Poplatky a platby z nepriemysel. a náhod.predaja služ.</t>
  </si>
  <si>
    <t>Zostatok účelových fin.prostr. z predchádzajúcich rokov</t>
  </si>
  <si>
    <t>Úroky z tuzemských úverov, pôžičiek, návrat.finanč.výp.</t>
  </si>
  <si>
    <t>Z prenajatých budov, priestorov, objektov- byt.hosp.(II.účt.okr.)</t>
  </si>
  <si>
    <t>Z predaja bytov - bytové hospodárstvo (II.účtovný okruh)</t>
  </si>
  <si>
    <t>Úroky z termínovaných vkladov - byt. hospod.(II.účt.okruh)</t>
  </si>
  <si>
    <t>Vratka príspevku vyplývajúca z fin.vysporiadania za rok 2007</t>
  </si>
  <si>
    <t>Mesto Žilina</t>
  </si>
  <si>
    <t>tab.č. 3</t>
  </si>
  <si>
    <t>Príspevkové organizácie Mesta Žilina</t>
  </si>
  <si>
    <t>str. č. 11</t>
  </si>
  <si>
    <t>Ukazovateľ</t>
  </si>
  <si>
    <t>Mer. jedn.</t>
  </si>
  <si>
    <t xml:space="preserve">Zmena č.  2  </t>
  </si>
  <si>
    <t>Mestské divadlo</t>
  </si>
  <si>
    <t>Vlastné príjmy</t>
  </si>
  <si>
    <t>tis. Sk</t>
  </si>
  <si>
    <t>Náklady neinvestičné</t>
  </si>
  <si>
    <t>Náklady investičné</t>
  </si>
  <si>
    <t>Mzdové prostriedky celkom</t>
  </si>
  <si>
    <t>Počet pracovníkov</t>
  </si>
  <si>
    <t>os.</t>
  </si>
  <si>
    <t>Priemerná mesačná mzda</t>
  </si>
  <si>
    <t>Sk</t>
  </si>
  <si>
    <t>Príspevok zriaďovateľa celkom:</t>
  </si>
  <si>
    <t xml:space="preserve">   z toho: - bežný</t>
  </si>
  <si>
    <t xml:space="preserve">                - kapitálový</t>
  </si>
  <si>
    <t>Hospodársky výsledok (zisk)</t>
  </si>
  <si>
    <t>Počet predstavení</t>
  </si>
  <si>
    <t>preds.</t>
  </si>
  <si>
    <t>Počet návštevníkov</t>
  </si>
  <si>
    <t>Limit na reprezentačné účely</t>
  </si>
  <si>
    <t>Mestská krytá plaváreň</t>
  </si>
  <si>
    <t>Sk.</t>
  </si>
  <si>
    <t>Turistická informačná kancelária</t>
  </si>
  <si>
    <t>Príspevky neštát.subjektom - pomoc občanom v hmot. a soc.núdzi</t>
  </si>
  <si>
    <t xml:space="preserve">  </t>
  </si>
  <si>
    <t>Právnickej osobe založ. štátom, obcou, VÚC</t>
  </si>
  <si>
    <t>Bežný transfer príspev. organizácii - Turistická inf.kanc.</t>
  </si>
  <si>
    <t>Štúdie, expertízy, posudky</t>
  </si>
  <si>
    <t>Civilná ochrana</t>
  </si>
  <si>
    <t>Rozpočtové opatrenie    č. 3/2008</t>
  </si>
  <si>
    <t>Rozpočtové príjmy spolu :</t>
  </si>
  <si>
    <t>Pokuty a penále</t>
  </si>
  <si>
    <t>Ostatné výdavkové finančné operácie</t>
  </si>
  <si>
    <t>Rozpočtové opatrenie          č. 4/2008</t>
  </si>
  <si>
    <t>Rozpočtové opatrenie           č. 4/2008</t>
  </si>
  <si>
    <t>Rozpočtové opatrenie         č. 4/2008</t>
  </si>
  <si>
    <t>Rozpočet na rok 2008 - rozpočtové opatrenie č. 5/2008</t>
  </si>
  <si>
    <t>Rozpočtové opatrenie          č. 5/2008</t>
  </si>
  <si>
    <t>Rozpočtové opatrenie         č. 5/2008</t>
  </si>
  <si>
    <t>Rozpočtové opatrenie           č. 5/2008</t>
  </si>
  <si>
    <t>Z náhrad z poistného plnenia</t>
  </si>
  <si>
    <t>Za predaj výrobkov,tovar. a služ. - byt.hospod. (II.účt.okruh)</t>
  </si>
  <si>
    <t>Úroky z účtov fin. hospod.  - byt. hospod.(II.účt.okruh)</t>
  </si>
  <si>
    <t>Zo štátneho rozpočtu  (Denný stacionár - z r. 2007)</t>
  </si>
  <si>
    <t xml:space="preserve">Zahraničné granty </t>
  </si>
  <si>
    <t>Zahr.kapitál.grant od medzinár.org. (Denný stac. - z r. 2007)</t>
  </si>
  <si>
    <t>Prepravné, nájom dopravných prostriedkov</t>
  </si>
  <si>
    <t>nákup budov, objektov alebo ich častí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</si>
</sst>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</numFmts>
  <fonts count="61">
    <font>
      <sz val="10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E"/>
      <family val="0"/>
    </font>
    <font>
      <sz val="11"/>
      <name val="Arial"/>
      <family val="0"/>
    </font>
    <font>
      <b/>
      <i/>
      <sz val="11"/>
      <name val="Arial CE"/>
      <family val="0"/>
    </font>
    <font>
      <i/>
      <sz val="11"/>
      <name val="Arial"/>
      <family val="0"/>
    </font>
    <font>
      <b/>
      <sz val="11"/>
      <name val="Arial CE"/>
      <family val="0"/>
    </font>
    <font>
      <b/>
      <i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 horizontal="left"/>
    </xf>
    <xf numFmtId="3" fontId="5" fillId="33" borderId="21" xfId="0" applyNumberFormat="1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3" fontId="6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3" fontId="8" fillId="0" borderId="22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7" fillId="0" borderId="25" xfId="0" applyNumberFormat="1" applyFont="1" applyBorder="1" applyAlignment="1">
      <alignment horizontal="left" vertical="center"/>
    </xf>
    <xf numFmtId="49" fontId="8" fillId="0" borderId="26" xfId="0" applyNumberFormat="1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9" fontId="8" fillId="0" borderId="28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3" fontId="5" fillId="33" borderId="29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 horizontal="left"/>
    </xf>
    <xf numFmtId="3" fontId="8" fillId="0" borderId="30" xfId="0" applyNumberFormat="1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6" fillId="0" borderId="32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3" fontId="8" fillId="0" borderId="24" xfId="0" applyNumberFormat="1" applyFont="1" applyFill="1" applyBorder="1" applyAlignment="1">
      <alignment horizontal="left"/>
    </xf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wrapText="1"/>
    </xf>
    <xf numFmtId="0" fontId="11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wrapText="1"/>
    </xf>
    <xf numFmtId="49" fontId="5" fillId="0" borderId="34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49" fontId="8" fillId="0" borderId="35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wrapText="1"/>
    </xf>
    <xf numFmtId="49" fontId="8" fillId="0" borderId="36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wrapText="1"/>
    </xf>
    <xf numFmtId="3" fontId="8" fillId="0" borderId="37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left"/>
    </xf>
    <xf numFmtId="49" fontId="8" fillId="0" borderId="34" xfId="0" applyNumberFormat="1" applyFont="1" applyFill="1" applyBorder="1" applyAlignment="1">
      <alignment/>
    </xf>
    <xf numFmtId="49" fontId="8" fillId="0" borderId="38" xfId="0" applyNumberFormat="1" applyFont="1" applyFill="1" applyBorder="1" applyAlignment="1">
      <alignment/>
    </xf>
    <xf numFmtId="49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wrapText="1"/>
    </xf>
    <xf numFmtId="0" fontId="6" fillId="0" borderId="41" xfId="0" applyFont="1" applyFill="1" applyBorder="1" applyAlignment="1">
      <alignment horizontal="left"/>
    </xf>
    <xf numFmtId="0" fontId="6" fillId="0" borderId="41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42" xfId="0" applyFont="1" applyFill="1" applyBorder="1" applyAlignment="1">
      <alignment wrapText="1"/>
    </xf>
    <xf numFmtId="0" fontId="5" fillId="0" borderId="43" xfId="0" applyFont="1" applyFill="1" applyBorder="1" applyAlignment="1">
      <alignment horizontal="left"/>
    </xf>
    <xf numFmtId="0" fontId="5" fillId="0" borderId="41" xfId="0" applyFont="1" applyFill="1" applyBorder="1" applyAlignment="1">
      <alignment wrapText="1"/>
    </xf>
    <xf numFmtId="3" fontId="5" fillId="0" borderId="44" xfId="0" applyNumberFormat="1" applyFont="1" applyFill="1" applyBorder="1" applyAlignment="1">
      <alignment/>
    </xf>
    <xf numFmtId="3" fontId="16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 horizontal="left"/>
    </xf>
    <xf numFmtId="49" fontId="8" fillId="0" borderId="47" xfId="0" applyNumberFormat="1" applyFont="1" applyFill="1" applyBorder="1" applyAlignment="1">
      <alignment/>
    </xf>
    <xf numFmtId="49" fontId="8" fillId="0" borderId="48" xfId="0" applyNumberFormat="1" applyFont="1" applyFill="1" applyBorder="1" applyAlignment="1">
      <alignment/>
    </xf>
    <xf numFmtId="0" fontId="8" fillId="0" borderId="46" xfId="0" applyFont="1" applyFill="1" applyBorder="1" applyAlignment="1">
      <alignment wrapText="1"/>
    </xf>
    <xf numFmtId="3" fontId="8" fillId="0" borderId="49" xfId="0" applyNumberFormat="1" applyFont="1" applyFill="1" applyBorder="1" applyAlignment="1">
      <alignment horizontal="left"/>
    </xf>
    <xf numFmtId="0" fontId="8" fillId="0" borderId="49" xfId="0" applyFont="1" applyFill="1" applyBorder="1" applyAlignment="1">
      <alignment wrapText="1"/>
    </xf>
    <xf numFmtId="3" fontId="8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49" xfId="0" applyFont="1" applyFill="1" applyBorder="1" applyAlignment="1">
      <alignment horizontal="left"/>
    </xf>
    <xf numFmtId="0" fontId="5" fillId="0" borderId="49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50" xfId="0" applyFont="1" applyFill="1" applyBorder="1" applyAlignment="1">
      <alignment horizontal="left"/>
    </xf>
    <xf numFmtId="0" fontId="5" fillId="0" borderId="50" xfId="0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0" fontId="5" fillId="0" borderId="49" xfId="0" applyFont="1" applyFill="1" applyBorder="1" applyAlignment="1">
      <alignment wrapText="1"/>
    </xf>
    <xf numFmtId="3" fontId="5" fillId="0" borderId="50" xfId="0" applyNumberFormat="1" applyFont="1" applyFill="1" applyBorder="1" applyAlignment="1">
      <alignment horizontal="left"/>
    </xf>
    <xf numFmtId="0" fontId="5" fillId="0" borderId="50" xfId="0" applyFont="1" applyFill="1" applyBorder="1" applyAlignment="1">
      <alignment wrapText="1"/>
    </xf>
    <xf numFmtId="3" fontId="5" fillId="0" borderId="49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8" fillId="0" borderId="32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left"/>
    </xf>
    <xf numFmtId="0" fontId="8" fillId="0" borderId="28" xfId="0" applyFont="1" applyFill="1" applyBorder="1" applyAlignment="1">
      <alignment wrapText="1"/>
    </xf>
    <xf numFmtId="3" fontId="5" fillId="35" borderId="2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/>
    </xf>
    <xf numFmtId="49" fontId="5" fillId="0" borderId="39" xfId="0" applyNumberFormat="1" applyFont="1" applyFill="1" applyBorder="1" applyAlignment="1">
      <alignment/>
    </xf>
    <xf numFmtId="49" fontId="5" fillId="0" borderId="5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53" xfId="0" applyNumberFormat="1" applyFont="1" applyFill="1" applyBorder="1" applyAlignment="1">
      <alignment/>
    </xf>
    <xf numFmtId="49" fontId="8" fillId="0" borderId="53" xfId="0" applyNumberFormat="1" applyFont="1" applyFill="1" applyBorder="1" applyAlignment="1">
      <alignment/>
    </xf>
    <xf numFmtId="49" fontId="8" fillId="0" borderId="52" xfId="0" applyNumberFormat="1" applyFont="1" applyFill="1" applyBorder="1" applyAlignment="1">
      <alignment/>
    </xf>
    <xf numFmtId="49" fontId="5" fillId="0" borderId="33" xfId="0" applyNumberFormat="1" applyFont="1" applyFill="1" applyBorder="1" applyAlignment="1">
      <alignment/>
    </xf>
    <xf numFmtId="49" fontId="6" fillId="0" borderId="43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8" fillId="0" borderId="54" xfId="0" applyNumberFormat="1" applyFont="1" applyFill="1" applyBorder="1" applyAlignment="1">
      <alignment/>
    </xf>
    <xf numFmtId="49" fontId="5" fillId="0" borderId="43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3" fontId="5" fillId="35" borderId="11" xfId="0" applyNumberFormat="1" applyFont="1" applyFill="1" applyBorder="1" applyAlignment="1">
      <alignment horizontal="right"/>
    </xf>
    <xf numFmtId="3" fontId="5" fillId="35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5" fillId="35" borderId="29" xfId="0" applyFont="1" applyFill="1" applyBorder="1" applyAlignment="1">
      <alignment horizontal="left"/>
    </xf>
    <xf numFmtId="3" fontId="5" fillId="35" borderId="29" xfId="0" applyNumberFormat="1" applyFont="1" applyFill="1" applyBorder="1" applyAlignment="1">
      <alignment/>
    </xf>
    <xf numFmtId="3" fontId="5" fillId="35" borderId="22" xfId="0" applyNumberFormat="1" applyFont="1" applyFill="1" applyBorder="1" applyAlignment="1">
      <alignment horizontal="left"/>
    </xf>
    <xf numFmtId="0" fontId="5" fillId="35" borderId="24" xfId="0" applyFont="1" applyFill="1" applyBorder="1" applyAlignment="1">
      <alignment/>
    </xf>
    <xf numFmtId="3" fontId="5" fillId="35" borderId="24" xfId="0" applyNumberFormat="1" applyFont="1" applyFill="1" applyBorder="1" applyAlignment="1">
      <alignment horizontal="left"/>
    </xf>
    <xf numFmtId="3" fontId="5" fillId="35" borderId="22" xfId="0" applyNumberFormat="1" applyFont="1" applyFill="1" applyBorder="1" applyAlignment="1">
      <alignment/>
    </xf>
    <xf numFmtId="0" fontId="6" fillId="36" borderId="55" xfId="0" applyFont="1" applyFill="1" applyBorder="1" applyAlignment="1">
      <alignment horizontal="left"/>
    </xf>
    <xf numFmtId="0" fontId="5" fillId="36" borderId="13" xfId="0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3" fontId="5" fillId="36" borderId="11" xfId="0" applyNumberFormat="1" applyFont="1" applyFill="1" applyBorder="1" applyAlignment="1">
      <alignment horizontal="right"/>
    </xf>
    <xf numFmtId="0" fontId="6" fillId="36" borderId="51" xfId="0" applyFont="1" applyFill="1" applyBorder="1" applyAlignment="1">
      <alignment horizontal="left"/>
    </xf>
    <xf numFmtId="3" fontId="5" fillId="36" borderId="22" xfId="0" applyNumberFormat="1" applyFont="1" applyFill="1" applyBorder="1" applyAlignment="1">
      <alignment horizontal="left"/>
    </xf>
    <xf numFmtId="3" fontId="5" fillId="36" borderId="24" xfId="0" applyNumberFormat="1" applyFont="1" applyFill="1" applyBorder="1" applyAlignment="1">
      <alignment horizontal="left"/>
    </xf>
    <xf numFmtId="3" fontId="5" fillId="36" borderId="37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5" fillId="35" borderId="22" xfId="0" applyFont="1" applyFill="1" applyBorder="1" applyAlignment="1">
      <alignment horizontal="left"/>
    </xf>
    <xf numFmtId="0" fontId="5" fillId="35" borderId="24" xfId="0" applyFont="1" applyFill="1" applyBorder="1" applyAlignment="1">
      <alignment horizontal="left"/>
    </xf>
    <xf numFmtId="0" fontId="6" fillId="36" borderId="53" xfId="0" applyFont="1" applyFill="1" applyBorder="1" applyAlignment="1">
      <alignment horizontal="left"/>
    </xf>
    <xf numFmtId="3" fontId="5" fillId="36" borderId="51" xfId="0" applyNumberFormat="1" applyFont="1" applyFill="1" applyBorder="1" applyAlignment="1">
      <alignment/>
    </xf>
    <xf numFmtId="0" fontId="5" fillId="35" borderId="39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8" fillId="0" borderId="38" xfId="0" applyFont="1" applyFill="1" applyBorder="1" applyAlignment="1">
      <alignment/>
    </xf>
    <xf numFmtId="0" fontId="8" fillId="0" borderId="56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7" fillId="35" borderId="0" xfId="0" applyFont="1" applyFill="1" applyAlignment="1">
      <alignment/>
    </xf>
    <xf numFmtId="0" fontId="8" fillId="0" borderId="57" xfId="0" applyFont="1" applyFill="1" applyBorder="1" applyAlignment="1">
      <alignment wrapText="1"/>
    </xf>
    <xf numFmtId="0" fontId="11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4" borderId="11" xfId="0" applyFont="1" applyFill="1" applyBorder="1" applyAlignment="1">
      <alignment horizontal="left"/>
    </xf>
    <xf numFmtId="0" fontId="7" fillId="34" borderId="58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" fontId="5" fillId="34" borderId="16" xfId="0" applyNumberFormat="1" applyFont="1" applyFill="1" applyBorder="1" applyAlignment="1">
      <alignment horizontal="left"/>
    </xf>
    <xf numFmtId="3" fontId="5" fillId="34" borderId="23" xfId="0" applyNumberFormat="1" applyFont="1" applyFill="1" applyBorder="1" applyAlignment="1">
      <alignment horizontal="left"/>
    </xf>
    <xf numFmtId="3" fontId="5" fillId="34" borderId="59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49" fontId="5" fillId="34" borderId="11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left"/>
    </xf>
    <xf numFmtId="0" fontId="8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3" fontId="8" fillId="0" borderId="60" xfId="0" applyNumberFormat="1" applyFont="1" applyFill="1" applyBorder="1" applyAlignment="1">
      <alignment/>
    </xf>
    <xf numFmtId="3" fontId="8" fillId="0" borderId="61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47" applyFont="1" applyBorder="1" applyAlignment="1">
      <alignment horizontal="left"/>
      <protection/>
    </xf>
    <xf numFmtId="0" fontId="1" fillId="0" borderId="0" xfId="47" applyFont="1" applyBorder="1" applyAlignment="1">
      <alignment horizontal="center"/>
      <protection/>
    </xf>
    <xf numFmtId="0" fontId="1" fillId="33" borderId="21" xfId="47" applyFont="1" applyFill="1" applyBorder="1" applyAlignment="1">
      <alignment horizontal="center" vertical="center"/>
      <protection/>
    </xf>
    <xf numFmtId="0" fontId="23" fillId="33" borderId="21" xfId="47" applyFont="1" applyFill="1" applyBorder="1" applyAlignment="1">
      <alignment horizontal="center" vertical="center" wrapText="1"/>
      <protection/>
    </xf>
    <xf numFmtId="3" fontId="4" fillId="33" borderId="62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0" fontId="23" fillId="34" borderId="21" xfId="47" applyFont="1" applyFill="1" applyBorder="1" applyAlignment="1">
      <alignment horizontal="left"/>
      <protection/>
    </xf>
    <xf numFmtId="0" fontId="23" fillId="34" borderId="21" xfId="47" applyFont="1" applyFill="1" applyBorder="1" applyAlignment="1">
      <alignment horizontal="center"/>
      <protection/>
    </xf>
    <xf numFmtId="3" fontId="24" fillId="34" borderId="63" xfId="34" applyNumberFormat="1" applyFont="1" applyFill="1" applyBorder="1" applyAlignment="1">
      <alignment horizontal="right"/>
    </xf>
    <xf numFmtId="0" fontId="24" fillId="34" borderId="64" xfId="47" applyFont="1" applyFill="1" applyBorder="1">
      <alignment/>
      <protection/>
    </xf>
    <xf numFmtId="0" fontId="24" fillId="34" borderId="21" xfId="47" applyFont="1" applyFill="1" applyBorder="1">
      <alignment/>
      <protection/>
    </xf>
    <xf numFmtId="0" fontId="7" fillId="0" borderId="0" xfId="47" applyFont="1" applyBorder="1">
      <alignment/>
      <protection/>
    </xf>
    <xf numFmtId="0" fontId="7" fillId="0" borderId="29" xfId="47" applyFont="1" applyFill="1" applyBorder="1" applyAlignment="1">
      <alignment horizontal="left"/>
      <protection/>
    </xf>
    <xf numFmtId="0" fontId="7" fillId="0" borderId="22" xfId="47" applyFont="1" applyFill="1" applyBorder="1" applyAlignment="1">
      <alignment horizontal="center"/>
      <protection/>
    </xf>
    <xf numFmtId="3" fontId="7" fillId="0" borderId="65" xfId="47" applyNumberFormat="1" applyFont="1" applyFill="1" applyBorder="1">
      <alignment/>
      <protection/>
    </xf>
    <xf numFmtId="3" fontId="7" fillId="0" borderId="66" xfId="47" applyNumberFormat="1" applyFont="1" applyFill="1" applyBorder="1">
      <alignment/>
      <protection/>
    </xf>
    <xf numFmtId="3" fontId="7" fillId="0" borderId="29" xfId="47" applyNumberFormat="1" applyFont="1" applyFill="1" applyBorder="1">
      <alignment/>
      <protection/>
    </xf>
    <xf numFmtId="0" fontId="7" fillId="0" borderId="22" xfId="47" applyFont="1" applyFill="1" applyBorder="1" applyAlignment="1">
      <alignment horizontal="left"/>
      <protection/>
    </xf>
    <xf numFmtId="3" fontId="7" fillId="0" borderId="23" xfId="47" applyNumberFormat="1" applyFont="1" applyFill="1" applyBorder="1">
      <alignment/>
      <protection/>
    </xf>
    <xf numFmtId="3" fontId="7" fillId="0" borderId="67" xfId="47" applyNumberFormat="1" applyFont="1" applyFill="1" applyBorder="1">
      <alignment/>
      <protection/>
    </xf>
    <xf numFmtId="0" fontId="11" fillId="0" borderId="0" xfId="47" applyFont="1" applyBorder="1">
      <alignment/>
      <protection/>
    </xf>
    <xf numFmtId="0" fontId="5" fillId="0" borderId="0" xfId="0" applyFont="1" applyAlignment="1">
      <alignment/>
    </xf>
    <xf numFmtId="0" fontId="7" fillId="0" borderId="29" xfId="47" applyFont="1" applyFill="1" applyBorder="1" applyAlignment="1">
      <alignment horizontal="center"/>
      <protection/>
    </xf>
    <xf numFmtId="0" fontId="11" fillId="0" borderId="22" xfId="47" applyFont="1" applyFill="1" applyBorder="1" applyAlignment="1">
      <alignment horizontal="left"/>
      <protection/>
    </xf>
    <xf numFmtId="3" fontId="11" fillId="0" borderId="23" xfId="47" applyNumberFormat="1" applyFont="1" applyFill="1" applyBorder="1">
      <alignment/>
      <protection/>
    </xf>
    <xf numFmtId="3" fontId="11" fillId="0" borderId="24" xfId="47" applyNumberFormat="1" applyFont="1" applyFill="1" applyBorder="1">
      <alignment/>
      <protection/>
    </xf>
    <xf numFmtId="3" fontId="11" fillId="0" borderId="29" xfId="47" applyNumberFormat="1" applyFont="1" applyFill="1" applyBorder="1">
      <alignment/>
      <protection/>
    </xf>
    <xf numFmtId="3" fontId="11" fillId="0" borderId="67" xfId="47" applyNumberFormat="1" applyFont="1" applyFill="1" applyBorder="1">
      <alignment/>
      <protection/>
    </xf>
    <xf numFmtId="0" fontId="11" fillId="0" borderId="0" xfId="47" applyFont="1">
      <alignment/>
      <protection/>
    </xf>
    <xf numFmtId="0" fontId="7" fillId="0" borderId="37" xfId="47" applyFont="1" applyFill="1" applyBorder="1" applyAlignment="1">
      <alignment horizontal="left"/>
      <protection/>
    </xf>
    <xf numFmtId="3" fontId="7" fillId="0" borderId="68" xfId="47" applyNumberFormat="1" applyFont="1" applyFill="1" applyBorder="1">
      <alignment/>
      <protection/>
    </xf>
    <xf numFmtId="3" fontId="7" fillId="0" borderId="69" xfId="47" applyNumberFormat="1" applyFont="1" applyFill="1" applyBorder="1">
      <alignment/>
      <protection/>
    </xf>
    <xf numFmtId="0" fontId="7" fillId="0" borderId="18" xfId="47" applyFont="1" applyFill="1" applyBorder="1" applyAlignment="1">
      <alignment horizontal="center"/>
      <protection/>
    </xf>
    <xf numFmtId="0" fontId="7" fillId="0" borderId="45" xfId="47" applyFont="1" applyFill="1" applyBorder="1" applyAlignment="1">
      <alignment horizontal="left"/>
      <protection/>
    </xf>
    <xf numFmtId="3" fontId="7" fillId="0" borderId="70" xfId="47" applyNumberFormat="1" applyFont="1" applyFill="1" applyBorder="1">
      <alignment/>
      <protection/>
    </xf>
    <xf numFmtId="3" fontId="7" fillId="0" borderId="71" xfId="47" applyNumberFormat="1" applyFont="1" applyFill="1" applyBorder="1">
      <alignment/>
      <protection/>
    </xf>
    <xf numFmtId="0" fontId="7" fillId="0" borderId="0" xfId="47" applyFont="1">
      <alignment/>
      <protection/>
    </xf>
    <xf numFmtId="0" fontId="23" fillId="34" borderId="51" xfId="47" applyFont="1" applyFill="1" applyBorder="1" applyAlignment="1">
      <alignment horizontal="left"/>
      <protection/>
    </xf>
    <xf numFmtId="0" fontId="23" fillId="34" borderId="51" xfId="47" applyFont="1" applyFill="1" applyBorder="1" applyAlignment="1">
      <alignment horizontal="center"/>
      <protection/>
    </xf>
    <xf numFmtId="3" fontId="24" fillId="34" borderId="72" xfId="34" applyNumberFormat="1" applyFont="1" applyFill="1" applyBorder="1" applyAlignment="1">
      <alignment horizontal="right"/>
    </xf>
    <xf numFmtId="0" fontId="24" fillId="34" borderId="50" xfId="47" applyFont="1" applyFill="1" applyBorder="1">
      <alignment/>
      <protection/>
    </xf>
    <xf numFmtId="0" fontId="24" fillId="34" borderId="51" xfId="47" applyFont="1" applyFill="1" applyBorder="1">
      <alignment/>
      <protection/>
    </xf>
    <xf numFmtId="0" fontId="7" fillId="0" borderId="29" xfId="47" applyFont="1" applyBorder="1" applyAlignment="1">
      <alignment horizontal="left"/>
      <protection/>
    </xf>
    <xf numFmtId="3" fontId="7" fillId="0" borderId="25" xfId="47" applyNumberFormat="1" applyFont="1" applyBorder="1">
      <alignment/>
      <protection/>
    </xf>
    <xf numFmtId="0" fontId="7" fillId="0" borderId="22" xfId="47" applyFont="1" applyBorder="1" applyAlignment="1">
      <alignment horizontal="left"/>
      <protection/>
    </xf>
    <xf numFmtId="3" fontId="7" fillId="0" borderId="24" xfId="47" applyNumberFormat="1" applyFont="1" applyBorder="1">
      <alignment/>
      <protection/>
    </xf>
    <xf numFmtId="0" fontId="7" fillId="0" borderId="22" xfId="47" applyFont="1" applyBorder="1" applyAlignment="1">
      <alignment horizontal="center"/>
      <protection/>
    </xf>
    <xf numFmtId="3" fontId="11" fillId="0" borderId="65" xfId="47" applyNumberFormat="1" applyFont="1" applyFill="1" applyBorder="1">
      <alignment/>
      <protection/>
    </xf>
    <xf numFmtId="3" fontId="11" fillId="0" borderId="25" xfId="47" applyNumberFormat="1" applyFont="1" applyFill="1" applyBorder="1">
      <alignment/>
      <protection/>
    </xf>
    <xf numFmtId="3" fontId="11" fillId="0" borderId="25" xfId="47" applyNumberFormat="1" applyFont="1" applyBorder="1">
      <alignment/>
      <protection/>
    </xf>
    <xf numFmtId="0" fontId="7" fillId="0" borderId="45" xfId="47" applyFont="1" applyBorder="1" applyAlignment="1">
      <alignment horizontal="left"/>
      <protection/>
    </xf>
    <xf numFmtId="0" fontId="7" fillId="0" borderId="45" xfId="47" applyFont="1" applyFill="1" applyBorder="1" applyAlignment="1">
      <alignment horizontal="center"/>
      <protection/>
    </xf>
    <xf numFmtId="3" fontId="7" fillId="0" borderId="49" xfId="47" applyNumberFormat="1" applyFont="1" applyBorder="1">
      <alignment/>
      <protection/>
    </xf>
    <xf numFmtId="3" fontId="7" fillId="0" borderId="30" xfId="47" applyNumberFormat="1" applyFont="1" applyFill="1" applyBorder="1">
      <alignment/>
      <protection/>
    </xf>
    <xf numFmtId="0" fontId="23" fillId="34" borderId="44" xfId="47" applyFont="1" applyFill="1" applyBorder="1" applyAlignment="1">
      <alignment horizontal="left"/>
      <protection/>
    </xf>
    <xf numFmtId="0" fontId="23" fillId="34" borderId="44" xfId="47" applyFont="1" applyFill="1" applyBorder="1" applyAlignment="1">
      <alignment horizontal="center"/>
      <protection/>
    </xf>
    <xf numFmtId="3" fontId="24" fillId="34" borderId="73" xfId="34" applyNumberFormat="1" applyFont="1" applyFill="1" applyBorder="1" applyAlignment="1">
      <alignment horizontal="right"/>
    </xf>
    <xf numFmtId="0" fontId="24" fillId="34" borderId="74" xfId="47" applyFont="1" applyFill="1" applyBorder="1">
      <alignment/>
      <protection/>
    </xf>
    <xf numFmtId="0" fontId="24" fillId="34" borderId="44" xfId="47" applyFont="1" applyFill="1" applyBorder="1">
      <alignment/>
      <protection/>
    </xf>
    <xf numFmtId="3" fontId="7" fillId="0" borderId="22" xfId="47" applyNumberFormat="1" applyFont="1" applyFill="1" applyBorder="1">
      <alignment/>
      <protection/>
    </xf>
    <xf numFmtId="3" fontId="11" fillId="0" borderId="22" xfId="47" applyNumberFormat="1" applyFont="1" applyFill="1" applyBorder="1">
      <alignment/>
      <protection/>
    </xf>
    <xf numFmtId="3" fontId="7" fillId="0" borderId="45" xfId="47" applyNumberFormat="1" applyFont="1" applyFill="1" applyBorder="1">
      <alignment/>
      <protection/>
    </xf>
    <xf numFmtId="49" fontId="5" fillId="35" borderId="38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49" fontId="5" fillId="0" borderId="54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8" fillId="0" borderId="57" xfId="0" applyNumberFormat="1" applyFont="1" applyFill="1" applyBorder="1" applyAlignment="1">
      <alignment/>
    </xf>
    <xf numFmtId="3" fontId="8" fillId="0" borderId="76" xfId="0" applyNumberFormat="1" applyFont="1" applyFill="1" applyBorder="1" applyAlignment="1">
      <alignment/>
    </xf>
    <xf numFmtId="3" fontId="5" fillId="0" borderId="77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8" fillId="0" borderId="76" xfId="0" applyFont="1" applyFill="1" applyBorder="1" applyAlignment="1">
      <alignment wrapText="1"/>
    </xf>
    <xf numFmtId="0" fontId="5" fillId="0" borderId="77" xfId="0" applyFont="1" applyFill="1" applyBorder="1" applyAlignment="1">
      <alignment wrapText="1"/>
    </xf>
    <xf numFmtId="49" fontId="5" fillId="35" borderId="39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left"/>
    </xf>
    <xf numFmtId="0" fontId="5" fillId="35" borderId="25" xfId="0" applyFont="1" applyFill="1" applyBorder="1" applyAlignment="1">
      <alignment wrapText="1"/>
    </xf>
    <xf numFmtId="3" fontId="5" fillId="35" borderId="51" xfId="0" applyNumberFormat="1" applyFont="1" applyFill="1" applyBorder="1" applyAlignment="1">
      <alignment/>
    </xf>
    <xf numFmtId="49" fontId="5" fillId="35" borderId="34" xfId="0" applyNumberFormat="1" applyFont="1" applyFill="1" applyBorder="1" applyAlignment="1">
      <alignment/>
    </xf>
    <xf numFmtId="0" fontId="5" fillId="35" borderId="24" xfId="0" applyFont="1" applyFill="1" applyBorder="1" applyAlignment="1">
      <alignment horizontal="left"/>
    </xf>
    <xf numFmtId="0" fontId="5" fillId="35" borderId="24" xfId="0" applyFont="1" applyFill="1" applyBorder="1" applyAlignment="1">
      <alignment wrapText="1"/>
    </xf>
    <xf numFmtId="3" fontId="5" fillId="35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" fillId="35" borderId="29" xfId="0" applyNumberFormat="1" applyFont="1" applyFill="1" applyBorder="1" applyAlignment="1">
      <alignment/>
    </xf>
    <xf numFmtId="0" fontId="8" fillId="35" borderId="24" xfId="0" applyFont="1" applyFill="1" applyBorder="1" applyAlignment="1">
      <alignment wrapText="1"/>
    </xf>
    <xf numFmtId="0" fontId="5" fillId="35" borderId="24" xfId="0" applyFont="1" applyFill="1" applyBorder="1" applyAlignment="1">
      <alignment/>
    </xf>
    <xf numFmtId="3" fontId="5" fillId="35" borderId="24" xfId="0" applyNumberFormat="1" applyFont="1" applyFill="1" applyBorder="1" applyAlignment="1">
      <alignment horizontal="left"/>
    </xf>
    <xf numFmtId="0" fontId="8" fillId="35" borderId="57" xfId="0" applyFont="1" applyFill="1" applyBorder="1" applyAlignment="1">
      <alignment wrapText="1"/>
    </xf>
    <xf numFmtId="3" fontId="5" fillId="35" borderId="57" xfId="0" applyNumberFormat="1" applyFont="1" applyFill="1" applyBorder="1" applyAlignment="1">
      <alignment/>
    </xf>
    <xf numFmtId="3" fontId="5" fillId="35" borderId="34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7" fillId="35" borderId="76" xfId="0" applyFont="1" applyFill="1" applyBorder="1" applyAlignment="1">
      <alignment/>
    </xf>
    <xf numFmtId="3" fontId="11" fillId="35" borderId="37" xfId="0" applyNumberFormat="1" applyFont="1" applyFill="1" applyBorder="1" applyAlignment="1">
      <alignment/>
    </xf>
    <xf numFmtId="3" fontId="11" fillId="35" borderId="46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3" fontId="5" fillId="35" borderId="25" xfId="0" applyNumberFormat="1" applyFont="1" applyFill="1" applyBorder="1" applyAlignment="1">
      <alignment horizontal="left"/>
    </xf>
    <xf numFmtId="3" fontId="5" fillId="35" borderId="37" xfId="0" applyNumberFormat="1" applyFont="1" applyFill="1" applyBorder="1" applyAlignment="1">
      <alignment/>
    </xf>
    <xf numFmtId="3" fontId="8" fillId="35" borderId="22" xfId="0" applyNumberFormat="1" applyFont="1" applyFill="1" applyBorder="1" applyAlignment="1">
      <alignment/>
    </xf>
    <xf numFmtId="3" fontId="8" fillId="35" borderId="18" xfId="0" applyNumberFormat="1" applyFont="1" applyFill="1" applyBorder="1" applyAlignment="1">
      <alignment/>
    </xf>
    <xf numFmtId="49" fontId="5" fillId="35" borderId="48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left"/>
    </xf>
    <xf numFmtId="0" fontId="8" fillId="35" borderId="13" xfId="0" applyFont="1" applyFill="1" applyBorder="1" applyAlignment="1">
      <alignment wrapText="1"/>
    </xf>
    <xf numFmtId="3" fontId="5" fillId="33" borderId="78" xfId="0" applyNumberFormat="1" applyFont="1" applyFill="1" applyBorder="1" applyAlignment="1">
      <alignment/>
    </xf>
    <xf numFmtId="3" fontId="6" fillId="33" borderId="62" xfId="0" applyNumberFormat="1" applyFont="1" applyFill="1" applyBorder="1" applyAlignment="1">
      <alignment/>
    </xf>
    <xf numFmtId="49" fontId="5" fillId="35" borderId="79" xfId="0" applyNumberFormat="1" applyFont="1" applyFill="1" applyBorder="1" applyAlignment="1">
      <alignment/>
    </xf>
    <xf numFmtId="0" fontId="5" fillId="35" borderId="80" xfId="0" applyFont="1" applyFill="1" applyBorder="1" applyAlignment="1">
      <alignment horizontal="left"/>
    </xf>
    <xf numFmtId="0" fontId="5" fillId="35" borderId="80" xfId="0" applyFont="1" applyFill="1" applyBorder="1" applyAlignment="1">
      <alignment wrapText="1"/>
    </xf>
    <xf numFmtId="3" fontId="5" fillId="35" borderId="78" xfId="0" applyNumberFormat="1" applyFont="1" applyFill="1" applyBorder="1" applyAlignment="1">
      <alignment/>
    </xf>
    <xf numFmtId="49" fontId="5" fillId="35" borderId="81" xfId="0" applyNumberFormat="1" applyFont="1" applyFill="1" applyBorder="1" applyAlignment="1">
      <alignment/>
    </xf>
    <xf numFmtId="0" fontId="5" fillId="35" borderId="82" xfId="0" applyFont="1" applyFill="1" applyBorder="1" applyAlignment="1">
      <alignment horizontal="left"/>
    </xf>
    <xf numFmtId="0" fontId="5" fillId="35" borderId="82" xfId="0" applyFont="1" applyFill="1" applyBorder="1" applyAlignment="1">
      <alignment wrapText="1"/>
    </xf>
    <xf numFmtId="3" fontId="5" fillId="35" borderId="83" xfId="0" applyNumberFormat="1" applyFont="1" applyFill="1" applyBorder="1" applyAlignment="1">
      <alignment/>
    </xf>
    <xf numFmtId="0" fontId="5" fillId="38" borderId="55" xfId="0" applyFont="1" applyFill="1" applyBorder="1" applyAlignment="1">
      <alignment horizontal="left"/>
    </xf>
    <xf numFmtId="0" fontId="5" fillId="38" borderId="13" xfId="0" applyFont="1" applyFill="1" applyBorder="1" applyAlignment="1">
      <alignment horizontal="left"/>
    </xf>
    <xf numFmtId="3" fontId="5" fillId="38" borderId="29" xfId="0" applyNumberFormat="1" applyFont="1" applyFill="1" applyBorder="1" applyAlignment="1">
      <alignment/>
    </xf>
    <xf numFmtId="3" fontId="7" fillId="0" borderId="24" xfId="47" applyNumberFormat="1" applyFont="1" applyFill="1" applyBorder="1">
      <alignment/>
      <protection/>
    </xf>
    <xf numFmtId="3" fontId="5" fillId="0" borderId="45" xfId="0" applyNumberFormat="1" applyFont="1" applyFill="1" applyBorder="1" applyAlignment="1">
      <alignment horizontal="left"/>
    </xf>
    <xf numFmtId="0" fontId="8" fillId="0" borderId="49" xfId="0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3" fontId="5" fillId="36" borderId="55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8" fillId="0" borderId="58" xfId="0" applyFont="1" applyFill="1" applyBorder="1" applyAlignment="1">
      <alignment wrapText="1"/>
    </xf>
    <xf numFmtId="3" fontId="8" fillId="0" borderId="32" xfId="0" applyNumberFormat="1" applyFont="1" applyFill="1" applyBorder="1" applyAlignment="1">
      <alignment/>
    </xf>
    <xf numFmtId="3" fontId="5" fillId="36" borderId="53" xfId="0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0" fontId="1" fillId="0" borderId="0" xfId="47" applyFont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5" fillId="0" borderId="47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left"/>
    </xf>
    <xf numFmtId="0" fontId="5" fillId="0" borderId="46" xfId="0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wrapText="1"/>
    </xf>
    <xf numFmtId="3" fontId="12" fillId="33" borderId="62" xfId="0" applyNumberFormat="1" applyFont="1" applyFill="1" applyBorder="1" applyAlignment="1">
      <alignment vertical="center"/>
    </xf>
    <xf numFmtId="3" fontId="12" fillId="33" borderId="21" xfId="0" applyNumberFormat="1" applyFont="1" applyFill="1" applyBorder="1" applyAlignment="1">
      <alignment vertical="center"/>
    </xf>
    <xf numFmtId="3" fontId="5" fillId="33" borderId="83" xfId="0" applyNumberFormat="1" applyFont="1" applyFill="1" applyBorder="1" applyAlignment="1">
      <alignment vertical="center" wrapText="1"/>
    </xf>
    <xf numFmtId="3" fontId="4" fillId="33" borderId="83" xfId="0" applyNumberFormat="1" applyFont="1" applyFill="1" applyBorder="1" applyAlignment="1">
      <alignment vertical="center" wrapText="1"/>
    </xf>
    <xf numFmtId="3" fontId="5" fillId="33" borderId="84" xfId="0" applyNumberFormat="1" applyFont="1" applyFill="1" applyBorder="1" applyAlignment="1">
      <alignment/>
    </xf>
    <xf numFmtId="3" fontId="5" fillId="33" borderId="81" xfId="0" applyNumberFormat="1" applyFont="1" applyFill="1" applyBorder="1" applyAlignment="1">
      <alignment/>
    </xf>
    <xf numFmtId="3" fontId="5" fillId="33" borderId="83" xfId="0" applyNumberFormat="1" applyFont="1" applyFill="1" applyBorder="1" applyAlignment="1">
      <alignment/>
    </xf>
    <xf numFmtId="3" fontId="5" fillId="33" borderId="82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49" fontId="8" fillId="0" borderId="79" xfId="0" applyNumberFormat="1" applyFont="1" applyFill="1" applyBorder="1" applyAlignment="1">
      <alignment/>
    </xf>
    <xf numFmtId="3" fontId="8" fillId="0" borderId="80" xfId="0" applyNumberFormat="1" applyFont="1" applyFill="1" applyBorder="1" applyAlignment="1">
      <alignment horizontal="left"/>
    </xf>
    <xf numFmtId="0" fontId="8" fillId="0" borderId="80" xfId="0" applyFont="1" applyFill="1" applyBorder="1" applyAlignment="1">
      <alignment wrapText="1"/>
    </xf>
    <xf numFmtId="3" fontId="8" fillId="0" borderId="78" xfId="0" applyNumberFormat="1" applyFont="1" applyFill="1" applyBorder="1" applyAlignment="1">
      <alignment/>
    </xf>
    <xf numFmtId="49" fontId="5" fillId="0" borderId="85" xfId="0" applyNumberFormat="1" applyFont="1" applyFill="1" applyBorder="1" applyAlignment="1">
      <alignment/>
    </xf>
    <xf numFmtId="0" fontId="5" fillId="0" borderId="86" xfId="0" applyFont="1" applyFill="1" applyBorder="1" applyAlignment="1">
      <alignment horizontal="left"/>
    </xf>
    <xf numFmtId="0" fontId="5" fillId="0" borderId="86" xfId="0" applyFont="1" applyFill="1" applyBorder="1" applyAlignment="1">
      <alignment wrapText="1"/>
    </xf>
    <xf numFmtId="49" fontId="8" fillId="0" borderId="56" xfId="0" applyNumberFormat="1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47" applyFont="1" applyBorder="1" applyAlignment="1">
      <alignment/>
      <protection/>
    </xf>
    <xf numFmtId="3" fontId="0" fillId="0" borderId="0" xfId="0" applyNumberFormat="1" applyAlignment="1">
      <alignment/>
    </xf>
    <xf numFmtId="3" fontId="5" fillId="39" borderId="40" xfId="0" applyNumberFormat="1" applyFont="1" applyFill="1" applyBorder="1" applyAlignment="1">
      <alignment/>
    </xf>
    <xf numFmtId="0" fontId="8" fillId="35" borderId="25" xfId="0" applyFont="1" applyFill="1" applyBorder="1" applyAlignment="1">
      <alignment wrapText="1"/>
    </xf>
    <xf numFmtId="0" fontId="15" fillId="33" borderId="33" xfId="0" applyFont="1" applyFill="1" applyBorder="1" applyAlignment="1">
      <alignment horizontal="left" vertical="center"/>
    </xf>
    <xf numFmtId="0" fontId="15" fillId="33" borderId="62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/>
    </xf>
    <xf numFmtId="0" fontId="12" fillId="33" borderId="33" xfId="0" applyFont="1" applyFill="1" applyBorder="1" applyAlignment="1">
      <alignment horizontal="left" vertical="center"/>
    </xf>
    <xf numFmtId="0" fontId="12" fillId="33" borderId="6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 vertical="center"/>
    </xf>
    <xf numFmtId="0" fontId="5" fillId="33" borderId="62" xfId="0" applyFont="1" applyFill="1" applyBorder="1" applyAlignment="1">
      <alignment horizontal="left" vertical="center"/>
    </xf>
    <xf numFmtId="49" fontId="15" fillId="33" borderId="81" xfId="0" applyNumberFormat="1" applyFont="1" applyFill="1" applyBorder="1" applyAlignment="1">
      <alignment horizontal="left" vertical="center"/>
    </xf>
    <xf numFmtId="49" fontId="15" fillId="33" borderId="82" xfId="0" applyNumberFormat="1" applyFont="1" applyFill="1" applyBorder="1" applyAlignment="1">
      <alignment horizontal="left" vertical="center"/>
    </xf>
    <xf numFmtId="49" fontId="15" fillId="33" borderId="84" xfId="0" applyNumberFormat="1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horizontal="left"/>
    </xf>
    <xf numFmtId="49" fontId="5" fillId="33" borderId="81" xfId="0" applyNumberFormat="1" applyFont="1" applyFill="1" applyBorder="1" applyAlignment="1">
      <alignment horizontal="left"/>
    </xf>
    <xf numFmtId="49" fontId="5" fillId="33" borderId="82" xfId="0" applyNumberFormat="1" applyFont="1" applyFill="1" applyBorder="1" applyAlignment="1">
      <alignment horizontal="left"/>
    </xf>
    <xf numFmtId="49" fontId="5" fillId="33" borderId="84" xfId="0" applyNumberFormat="1" applyFont="1" applyFill="1" applyBorder="1" applyAlignment="1">
      <alignment horizontal="left"/>
    </xf>
    <xf numFmtId="49" fontId="5" fillId="33" borderId="81" xfId="0" applyNumberFormat="1" applyFont="1" applyFill="1" applyBorder="1" applyAlignment="1">
      <alignment horizontal="left" vertical="center"/>
    </xf>
    <xf numFmtId="49" fontId="5" fillId="33" borderId="82" xfId="0" applyNumberFormat="1" applyFont="1" applyFill="1" applyBorder="1" applyAlignment="1">
      <alignment horizontal="left" vertical="center"/>
    </xf>
    <xf numFmtId="49" fontId="5" fillId="33" borderId="84" xfId="0" applyNumberFormat="1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2" fillId="33" borderId="33" xfId="0" applyNumberFormat="1" applyFont="1" applyFill="1" applyBorder="1" applyAlignment="1">
      <alignment horizontal="left" vertical="center"/>
    </xf>
    <xf numFmtId="49" fontId="12" fillId="33" borderId="31" xfId="0" applyNumberFormat="1" applyFont="1" applyFill="1" applyBorder="1" applyAlignment="1">
      <alignment horizontal="left" vertical="center"/>
    </xf>
    <xf numFmtId="49" fontId="12" fillId="33" borderId="62" xfId="0" applyNumberFormat="1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Hárok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&#225;vrh%20rozpo&#269;tu%20200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a výdavky"/>
      <sheetName val="zmena príjmy"/>
      <sheetName val="výdavky"/>
      <sheetName val="príjmy"/>
    </sheetNames>
    <sheetDataSet>
      <sheetData sheetId="3">
        <row r="85">
          <cell r="C85">
            <v>1166145</v>
          </cell>
        </row>
        <row r="86">
          <cell r="C86">
            <v>59338</v>
          </cell>
        </row>
        <row r="87">
          <cell r="C87">
            <v>106000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1294"/>
  <sheetViews>
    <sheetView view="pageLayout" workbookViewId="0" topLeftCell="B61">
      <selection activeCell="N24" sqref="N24"/>
    </sheetView>
  </sheetViews>
  <sheetFormatPr defaultColWidth="9.00390625" defaultRowHeight="12.75" outlineLevelRow="1"/>
  <cols>
    <col min="1" max="1" width="10.375" style="102" customWidth="1"/>
    <col min="2" max="2" width="57.625" style="9" customWidth="1"/>
    <col min="3" max="4" width="12.75390625" style="103" hidden="1" customWidth="1"/>
    <col min="5" max="5" width="9.375" style="103" hidden="1" customWidth="1"/>
    <col min="6" max="6" width="10.875" style="103" hidden="1" customWidth="1"/>
    <col min="7" max="7" width="12.75390625" style="103" hidden="1" customWidth="1"/>
    <col min="8" max="8" width="13.75390625" style="103" hidden="1" customWidth="1"/>
    <col min="9" max="9" width="12.75390625" style="103" hidden="1" customWidth="1"/>
    <col min="10" max="10" width="13.75390625" style="103" hidden="1" customWidth="1"/>
    <col min="11" max="11" width="13.875" style="103" customWidth="1"/>
    <col min="12" max="12" width="13.75390625" style="103" customWidth="1"/>
    <col min="13" max="13" width="13.875" style="103" customWidth="1"/>
    <col min="14" max="14" width="13.125" style="0" customWidth="1"/>
    <col min="15" max="15" width="14.00390625" style="0" customWidth="1"/>
    <col min="16" max="16" width="10.375" style="0" customWidth="1"/>
    <col min="17" max="17" width="6.75390625" style="0" customWidth="1"/>
    <col min="91" max="16384" width="9.125" style="9" customWidth="1"/>
  </cols>
  <sheetData>
    <row r="1" ht="15"/>
    <row r="2" spans="1:90" s="5" customFormat="1" ht="20.25">
      <c r="A2" s="464" t="s">
        <v>385</v>
      </c>
      <c r="B2" s="464"/>
      <c r="C2" s="464"/>
      <c r="D2" s="464"/>
      <c r="E2" s="464"/>
      <c r="F2" s="464"/>
      <c r="G2" s="464"/>
      <c r="H2" s="464"/>
      <c r="I2" s="464"/>
      <c r="J2" s="4"/>
      <c r="K2" s="3"/>
      <c r="L2" s="4"/>
      <c r="M2" s="3" t="s">
        <v>232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s="5" customFormat="1" ht="20.25">
      <c r="A3" s="1"/>
      <c r="B3" s="2"/>
      <c r="C3" s="6"/>
      <c r="D3" s="4"/>
      <c r="E3" s="6"/>
      <c r="F3" s="4"/>
      <c r="G3" s="6"/>
      <c r="H3" s="4"/>
      <c r="I3" s="6"/>
      <c r="J3" s="4"/>
      <c r="K3" s="6"/>
      <c r="L3" s="4"/>
      <c r="M3" s="6" t="s">
        <v>233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</row>
    <row r="4" spans="1:13" ht="18.75" thickBot="1">
      <c r="A4" s="471" t="s">
        <v>230</v>
      </c>
      <c r="B4" s="471"/>
      <c r="C4" s="7"/>
      <c r="D4" s="8"/>
      <c r="E4" s="7"/>
      <c r="F4" s="8"/>
      <c r="G4" s="7"/>
      <c r="H4" s="8"/>
      <c r="I4" s="7"/>
      <c r="J4" s="8"/>
      <c r="K4" s="7"/>
      <c r="L4" s="8"/>
      <c r="M4" s="7" t="s">
        <v>234</v>
      </c>
    </row>
    <row r="5" spans="1:90" s="264" customFormat="1" ht="45.75" customHeight="1" thickBot="1">
      <c r="A5" s="469"/>
      <c r="B5" s="470"/>
      <c r="C5" s="396" t="s">
        <v>248</v>
      </c>
      <c r="D5" s="397" t="s">
        <v>327</v>
      </c>
      <c r="E5" s="396" t="s">
        <v>336</v>
      </c>
      <c r="F5" s="397" t="s">
        <v>328</v>
      </c>
      <c r="G5" s="396" t="s">
        <v>336</v>
      </c>
      <c r="H5" s="397" t="s">
        <v>378</v>
      </c>
      <c r="I5" s="396" t="s">
        <v>336</v>
      </c>
      <c r="J5" s="397" t="s">
        <v>382</v>
      </c>
      <c r="K5" s="396" t="s">
        <v>336</v>
      </c>
      <c r="L5" s="397" t="s">
        <v>386</v>
      </c>
      <c r="M5" s="396" t="s">
        <v>249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</row>
    <row r="6" spans="1:90" s="266" customFormat="1" ht="15">
      <c r="A6" s="228">
        <v>100</v>
      </c>
      <c r="B6" s="229" t="s">
        <v>0</v>
      </c>
      <c r="C6" s="230">
        <f>C7+C10+C15</f>
        <v>775000</v>
      </c>
      <c r="D6" s="230">
        <f>D7+D10+D15</f>
        <v>36500</v>
      </c>
      <c r="E6" s="423">
        <f>E7+E10+E15</f>
        <v>811500</v>
      </c>
      <c r="F6" s="230">
        <v>0</v>
      </c>
      <c r="G6" s="230">
        <f aca="true" t="shared" si="0" ref="G6:M6">SUM(G7+G10+G15)</f>
        <v>812200</v>
      </c>
      <c r="H6" s="230">
        <f t="shared" si="0"/>
        <v>0</v>
      </c>
      <c r="I6" s="230">
        <f t="shared" si="0"/>
        <v>812200</v>
      </c>
      <c r="J6" s="230">
        <f t="shared" si="0"/>
        <v>0</v>
      </c>
      <c r="K6" s="230">
        <f t="shared" si="0"/>
        <v>812200</v>
      </c>
      <c r="L6" s="230">
        <f t="shared" si="0"/>
        <v>100</v>
      </c>
      <c r="M6" s="230">
        <f t="shared" si="0"/>
        <v>812300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</row>
    <row r="7" spans="1:90" s="270" customFormat="1" ht="15">
      <c r="A7" s="267">
        <v>110</v>
      </c>
      <c r="B7" s="268" t="s">
        <v>1</v>
      </c>
      <c r="C7" s="269">
        <f aca="true" t="shared" si="1" ref="C7:M8">SUM(C8)</f>
        <v>606000</v>
      </c>
      <c r="D7" s="269">
        <f t="shared" si="1"/>
        <v>1500</v>
      </c>
      <c r="E7" s="269">
        <f t="shared" si="1"/>
        <v>607500</v>
      </c>
      <c r="F7" s="269">
        <f t="shared" si="1"/>
        <v>0</v>
      </c>
      <c r="G7" s="269">
        <f t="shared" si="1"/>
        <v>607500</v>
      </c>
      <c r="H7" s="269">
        <f t="shared" si="1"/>
        <v>0</v>
      </c>
      <c r="I7" s="269">
        <f t="shared" si="1"/>
        <v>607500</v>
      </c>
      <c r="J7" s="269">
        <f t="shared" si="1"/>
        <v>0</v>
      </c>
      <c r="K7" s="269">
        <f t="shared" si="1"/>
        <v>607500</v>
      </c>
      <c r="L7" s="269">
        <f t="shared" si="1"/>
        <v>0</v>
      </c>
      <c r="M7" s="269">
        <f t="shared" si="1"/>
        <v>607500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</row>
    <row r="8" spans="1:90" s="17" customFormat="1" ht="14.25" outlineLevel="1">
      <c r="A8" s="13">
        <v>111</v>
      </c>
      <c r="B8" s="14" t="s">
        <v>2</v>
      </c>
      <c r="C8" s="15">
        <f t="shared" si="1"/>
        <v>606000</v>
      </c>
      <c r="D8" s="15">
        <f t="shared" si="1"/>
        <v>1500</v>
      </c>
      <c r="E8" s="15">
        <f t="shared" si="1"/>
        <v>607500</v>
      </c>
      <c r="F8" s="15">
        <v>0</v>
      </c>
      <c r="G8" s="15">
        <f t="shared" si="1"/>
        <v>607500</v>
      </c>
      <c r="H8" s="15">
        <f t="shared" si="1"/>
        <v>0</v>
      </c>
      <c r="I8" s="15">
        <f t="shared" si="1"/>
        <v>607500</v>
      </c>
      <c r="J8" s="15">
        <f t="shared" si="1"/>
        <v>0</v>
      </c>
      <c r="K8" s="15">
        <f t="shared" si="1"/>
        <v>607500</v>
      </c>
      <c r="L8" s="15">
        <f t="shared" si="1"/>
        <v>0</v>
      </c>
      <c r="M8" s="15">
        <f t="shared" si="1"/>
        <v>607500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</row>
    <row r="9" spans="1:90" s="22" customFormat="1" ht="14.25" outlineLevel="1">
      <c r="A9" s="18" t="s">
        <v>3</v>
      </c>
      <c r="B9" s="19" t="s">
        <v>4</v>
      </c>
      <c r="C9" s="20">
        <v>606000</v>
      </c>
      <c r="D9" s="21">
        <v>1500</v>
      </c>
      <c r="E9" s="20">
        <v>607500</v>
      </c>
      <c r="F9" s="20">
        <v>0</v>
      </c>
      <c r="G9" s="20">
        <v>607500</v>
      </c>
      <c r="H9" s="20">
        <v>0</v>
      </c>
      <c r="I9" s="20">
        <v>607500</v>
      </c>
      <c r="J9" s="20">
        <v>0</v>
      </c>
      <c r="K9" s="20">
        <v>607500</v>
      </c>
      <c r="L9" s="20">
        <v>0</v>
      </c>
      <c r="M9" s="20">
        <v>607500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</row>
    <row r="10" spans="1:90" s="263" customFormat="1" ht="15">
      <c r="A10" s="275" t="s">
        <v>5</v>
      </c>
      <c r="B10" s="276" t="s">
        <v>6</v>
      </c>
      <c r="C10" s="269">
        <f aca="true" t="shared" si="2" ref="C10:M10">SUM(C11)</f>
        <v>143000</v>
      </c>
      <c r="D10" s="269">
        <f t="shared" si="2"/>
        <v>0</v>
      </c>
      <c r="E10" s="269">
        <f t="shared" si="2"/>
        <v>143000</v>
      </c>
      <c r="F10" s="269">
        <f t="shared" si="2"/>
        <v>0</v>
      </c>
      <c r="G10" s="269">
        <f t="shared" si="2"/>
        <v>143000</v>
      </c>
      <c r="H10" s="269">
        <f t="shared" si="2"/>
        <v>0</v>
      </c>
      <c r="I10" s="269">
        <f t="shared" si="2"/>
        <v>143000</v>
      </c>
      <c r="J10" s="269">
        <f t="shared" si="2"/>
        <v>0</v>
      </c>
      <c r="K10" s="269">
        <f t="shared" si="2"/>
        <v>143000</v>
      </c>
      <c r="L10" s="269">
        <f t="shared" si="2"/>
        <v>0</v>
      </c>
      <c r="M10" s="269">
        <f t="shared" si="2"/>
        <v>143000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</row>
    <row r="11" spans="1:90" s="28" customFormat="1" ht="14.25" outlineLevel="1">
      <c r="A11" s="25">
        <v>121</v>
      </c>
      <c r="B11" s="26" t="s">
        <v>7</v>
      </c>
      <c r="C11" s="27">
        <f>SUM(C12:C14)</f>
        <v>143000</v>
      </c>
      <c r="D11" s="27">
        <f>SUM(D12:D14)</f>
        <v>0</v>
      </c>
      <c r="E11" s="27">
        <f>SUM(E12:E14)</f>
        <v>143000</v>
      </c>
      <c r="F11" s="27">
        <v>0</v>
      </c>
      <c r="G11" s="27">
        <f aca="true" t="shared" si="3" ref="G11:M11">SUM(G12:G14)</f>
        <v>143000</v>
      </c>
      <c r="H11" s="27">
        <f t="shared" si="3"/>
        <v>0</v>
      </c>
      <c r="I11" s="27">
        <f t="shared" si="3"/>
        <v>143000</v>
      </c>
      <c r="J11" s="27">
        <f t="shared" si="3"/>
        <v>0</v>
      </c>
      <c r="K11" s="27">
        <f t="shared" si="3"/>
        <v>143000</v>
      </c>
      <c r="L11" s="27">
        <f t="shared" si="3"/>
        <v>0</v>
      </c>
      <c r="M11" s="27">
        <f t="shared" si="3"/>
        <v>143000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 s="11" customFormat="1" ht="14.25" outlineLevel="1">
      <c r="A12" s="29">
        <v>121001</v>
      </c>
      <c r="B12" s="19" t="s">
        <v>8</v>
      </c>
      <c r="C12" s="20">
        <v>9800</v>
      </c>
      <c r="D12" s="20">
        <v>0</v>
      </c>
      <c r="E12" s="20">
        <v>9800</v>
      </c>
      <c r="F12" s="20">
        <v>0</v>
      </c>
      <c r="G12" s="20">
        <v>9800</v>
      </c>
      <c r="H12" s="20">
        <v>0</v>
      </c>
      <c r="I12" s="20">
        <v>9800</v>
      </c>
      <c r="J12" s="20">
        <v>0</v>
      </c>
      <c r="K12" s="20">
        <v>9800</v>
      </c>
      <c r="L12" s="20">
        <v>0</v>
      </c>
      <c r="M12" s="20">
        <v>9800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s="11" customFormat="1" ht="14.25" outlineLevel="1">
      <c r="A13" s="29">
        <v>121002</v>
      </c>
      <c r="B13" s="19" t="s">
        <v>9</v>
      </c>
      <c r="C13" s="30">
        <v>126500</v>
      </c>
      <c r="D13" s="30">
        <v>0</v>
      </c>
      <c r="E13" s="30">
        <v>126500</v>
      </c>
      <c r="F13" s="30">
        <v>0</v>
      </c>
      <c r="G13" s="30">
        <v>126500</v>
      </c>
      <c r="H13" s="30">
        <v>0</v>
      </c>
      <c r="I13" s="30">
        <v>126500</v>
      </c>
      <c r="J13" s="30">
        <v>0</v>
      </c>
      <c r="K13" s="30">
        <v>126500</v>
      </c>
      <c r="L13" s="30">
        <v>0</v>
      </c>
      <c r="M13" s="30">
        <v>126500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1:90" s="11" customFormat="1" ht="14.25" outlineLevel="1">
      <c r="A14" s="29">
        <v>121003</v>
      </c>
      <c r="B14" s="31" t="s">
        <v>10</v>
      </c>
      <c r="C14" s="30">
        <v>6700</v>
      </c>
      <c r="D14" s="30">
        <v>0</v>
      </c>
      <c r="E14" s="30">
        <v>6700</v>
      </c>
      <c r="F14" s="30">
        <v>0</v>
      </c>
      <c r="G14" s="30">
        <v>6700</v>
      </c>
      <c r="H14" s="30">
        <v>0</v>
      </c>
      <c r="I14" s="30">
        <v>6700</v>
      </c>
      <c r="J14" s="30">
        <v>0</v>
      </c>
      <c r="K14" s="30">
        <v>6700</v>
      </c>
      <c r="L14" s="30">
        <v>0</v>
      </c>
      <c r="M14" s="30">
        <v>6700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s="274" customFormat="1" ht="15">
      <c r="A15" s="271">
        <v>130</v>
      </c>
      <c r="B15" s="272" t="s">
        <v>11</v>
      </c>
      <c r="C15" s="273">
        <f aca="true" t="shared" si="4" ref="C15:M15">C16</f>
        <v>26000</v>
      </c>
      <c r="D15" s="273">
        <f t="shared" si="4"/>
        <v>35000</v>
      </c>
      <c r="E15" s="424">
        <f t="shared" si="4"/>
        <v>61000</v>
      </c>
      <c r="F15" s="273">
        <f t="shared" si="4"/>
        <v>700</v>
      </c>
      <c r="G15" s="273">
        <f t="shared" si="4"/>
        <v>61700</v>
      </c>
      <c r="H15" s="273">
        <f t="shared" si="4"/>
        <v>0</v>
      </c>
      <c r="I15" s="424">
        <f t="shared" si="4"/>
        <v>61700</v>
      </c>
      <c r="J15" s="273">
        <f t="shared" si="4"/>
        <v>0</v>
      </c>
      <c r="K15" s="273">
        <f t="shared" si="4"/>
        <v>61700</v>
      </c>
      <c r="L15" s="273">
        <f t="shared" si="4"/>
        <v>100</v>
      </c>
      <c r="M15" s="273">
        <f t="shared" si="4"/>
        <v>61800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</row>
    <row r="16" spans="1:90" s="22" customFormat="1" ht="14.25" outlineLevel="1">
      <c r="A16" s="13">
        <v>133</v>
      </c>
      <c r="B16" s="32" t="s">
        <v>12</v>
      </c>
      <c r="C16" s="33">
        <f aca="true" t="shared" si="5" ref="C16:I16">SUM(C17:C23)</f>
        <v>26000</v>
      </c>
      <c r="D16" s="33">
        <f t="shared" si="5"/>
        <v>35000</v>
      </c>
      <c r="E16" s="33">
        <f t="shared" si="5"/>
        <v>61000</v>
      </c>
      <c r="F16" s="33">
        <f t="shared" si="5"/>
        <v>700</v>
      </c>
      <c r="G16" s="33">
        <f t="shared" si="5"/>
        <v>61700</v>
      </c>
      <c r="H16" s="33">
        <f t="shared" si="5"/>
        <v>0</v>
      </c>
      <c r="I16" s="33">
        <f t="shared" si="5"/>
        <v>61700</v>
      </c>
      <c r="J16" s="33">
        <f>SUM(J17:J23)</f>
        <v>0</v>
      </c>
      <c r="K16" s="33">
        <f>SUM(K17:K23)</f>
        <v>61700</v>
      </c>
      <c r="L16" s="33">
        <f>SUM(L17:L23)</f>
        <v>100</v>
      </c>
      <c r="M16" s="33">
        <f>SUM(M17:M23)</f>
        <v>61800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</row>
    <row r="17" spans="1:90" s="22" customFormat="1" ht="14.25" outlineLevel="1">
      <c r="A17" s="18" t="s">
        <v>13</v>
      </c>
      <c r="B17" s="19" t="s">
        <v>14</v>
      </c>
      <c r="C17" s="30">
        <v>1140</v>
      </c>
      <c r="D17" s="30">
        <v>0</v>
      </c>
      <c r="E17" s="30">
        <v>1140</v>
      </c>
      <c r="F17" s="30">
        <v>0</v>
      </c>
      <c r="G17" s="30">
        <f>F17+E17</f>
        <v>1140</v>
      </c>
      <c r="H17" s="30">
        <v>0</v>
      </c>
      <c r="I17" s="30">
        <f>H17+G17</f>
        <v>1140</v>
      </c>
      <c r="J17" s="30">
        <v>0</v>
      </c>
      <c r="K17" s="30">
        <f>J17+I17</f>
        <v>1140</v>
      </c>
      <c r="L17" s="30">
        <v>0</v>
      </c>
      <c r="M17" s="30">
        <f>L17+K17</f>
        <v>1140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</row>
    <row r="18" spans="1:90" s="11" customFormat="1" ht="14.25" outlineLevel="1">
      <c r="A18" s="18" t="s">
        <v>15</v>
      </c>
      <c r="B18" s="19" t="s">
        <v>16</v>
      </c>
      <c r="C18" s="20">
        <v>200</v>
      </c>
      <c r="D18" s="20">
        <v>0</v>
      </c>
      <c r="E18" s="20">
        <v>200</v>
      </c>
      <c r="F18" s="20">
        <v>200</v>
      </c>
      <c r="G18" s="30">
        <v>400</v>
      </c>
      <c r="H18" s="20">
        <v>0</v>
      </c>
      <c r="I18" s="30">
        <f aca="true" t="shared" si="6" ref="G18:K23">H18+G18</f>
        <v>400</v>
      </c>
      <c r="J18" s="20">
        <v>0</v>
      </c>
      <c r="K18" s="30">
        <f t="shared" si="6"/>
        <v>400</v>
      </c>
      <c r="L18" s="20">
        <v>0</v>
      </c>
      <c r="M18" s="30">
        <f aca="true" t="shared" si="7" ref="M18:M23">L18+K18</f>
        <v>400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</row>
    <row r="19" spans="1:90" s="11" customFormat="1" ht="14.25" outlineLevel="1">
      <c r="A19" s="18" t="s">
        <v>17</v>
      </c>
      <c r="B19" s="19" t="s">
        <v>18</v>
      </c>
      <c r="C19" s="20">
        <v>210</v>
      </c>
      <c r="D19" s="20">
        <v>0</v>
      </c>
      <c r="E19" s="20">
        <v>210</v>
      </c>
      <c r="F19" s="20">
        <v>0</v>
      </c>
      <c r="G19" s="30">
        <f t="shared" si="6"/>
        <v>210</v>
      </c>
      <c r="H19" s="20">
        <v>0</v>
      </c>
      <c r="I19" s="30">
        <f t="shared" si="6"/>
        <v>210</v>
      </c>
      <c r="J19" s="20">
        <v>0</v>
      </c>
      <c r="K19" s="30">
        <f t="shared" si="6"/>
        <v>210</v>
      </c>
      <c r="L19" s="20">
        <v>0</v>
      </c>
      <c r="M19" s="30">
        <f t="shared" si="7"/>
        <v>210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</row>
    <row r="20" spans="1:90" s="11" customFormat="1" ht="14.25" outlineLevel="1">
      <c r="A20" s="18" t="s">
        <v>19</v>
      </c>
      <c r="B20" s="19" t="s">
        <v>20</v>
      </c>
      <c r="C20" s="20">
        <v>700</v>
      </c>
      <c r="D20" s="20">
        <v>0</v>
      </c>
      <c r="E20" s="20">
        <v>700</v>
      </c>
      <c r="F20" s="20">
        <v>500</v>
      </c>
      <c r="G20" s="30">
        <v>1200</v>
      </c>
      <c r="H20" s="20">
        <v>0</v>
      </c>
      <c r="I20" s="30">
        <f t="shared" si="6"/>
        <v>1200</v>
      </c>
      <c r="J20" s="20">
        <v>0</v>
      </c>
      <c r="K20" s="30">
        <f t="shared" si="6"/>
        <v>1200</v>
      </c>
      <c r="L20" s="20">
        <v>100</v>
      </c>
      <c r="M20" s="30">
        <f t="shared" si="7"/>
        <v>1300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</row>
    <row r="21" spans="1:90" s="11" customFormat="1" ht="14.25" outlineLevel="1">
      <c r="A21" s="18" t="s">
        <v>21</v>
      </c>
      <c r="B21" s="19" t="s">
        <v>22</v>
      </c>
      <c r="C21" s="20">
        <v>5000</v>
      </c>
      <c r="D21" s="20">
        <v>0</v>
      </c>
      <c r="E21" s="20">
        <v>5000</v>
      </c>
      <c r="F21" s="20">
        <v>0</v>
      </c>
      <c r="G21" s="30">
        <f t="shared" si="6"/>
        <v>5000</v>
      </c>
      <c r="H21" s="20">
        <v>0</v>
      </c>
      <c r="I21" s="30">
        <f t="shared" si="6"/>
        <v>5000</v>
      </c>
      <c r="J21" s="20">
        <v>0</v>
      </c>
      <c r="K21" s="30">
        <f t="shared" si="6"/>
        <v>5000</v>
      </c>
      <c r="L21" s="20">
        <v>0</v>
      </c>
      <c r="M21" s="30">
        <f t="shared" si="7"/>
        <v>5000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s="11" customFormat="1" ht="14.25" outlineLevel="1">
      <c r="A22" s="18" t="s">
        <v>23</v>
      </c>
      <c r="B22" s="19" t="s">
        <v>24</v>
      </c>
      <c r="C22" s="20">
        <f>500+18000+250</f>
        <v>18750</v>
      </c>
      <c r="D22" s="20">
        <v>0</v>
      </c>
      <c r="E22" s="20">
        <f>500+18000+250</f>
        <v>18750</v>
      </c>
      <c r="F22" s="20">
        <v>0</v>
      </c>
      <c r="G22" s="30">
        <f t="shared" si="6"/>
        <v>18750</v>
      </c>
      <c r="H22" s="20">
        <v>0</v>
      </c>
      <c r="I22" s="30">
        <f t="shared" si="6"/>
        <v>18750</v>
      </c>
      <c r="J22" s="20">
        <v>0</v>
      </c>
      <c r="K22" s="30">
        <f t="shared" si="6"/>
        <v>18750</v>
      </c>
      <c r="L22" s="20">
        <v>0</v>
      </c>
      <c r="M22" s="30">
        <f t="shared" si="7"/>
        <v>18750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</row>
    <row r="23" spans="1:90" s="11" customFormat="1" ht="14.25" outlineLevel="1">
      <c r="A23" s="18" t="s">
        <v>225</v>
      </c>
      <c r="B23" s="19" t="s">
        <v>226</v>
      </c>
      <c r="C23" s="20">
        <v>0</v>
      </c>
      <c r="D23" s="20">
        <v>35000</v>
      </c>
      <c r="E23" s="20">
        <v>35000</v>
      </c>
      <c r="F23" s="20">
        <v>0</v>
      </c>
      <c r="G23" s="30">
        <f t="shared" si="6"/>
        <v>35000</v>
      </c>
      <c r="H23" s="20">
        <v>0</v>
      </c>
      <c r="I23" s="30">
        <f t="shared" si="6"/>
        <v>35000</v>
      </c>
      <c r="J23" s="20">
        <v>0</v>
      </c>
      <c r="K23" s="30">
        <f t="shared" si="6"/>
        <v>35000</v>
      </c>
      <c r="L23" s="20">
        <v>0</v>
      </c>
      <c r="M23" s="30">
        <f t="shared" si="7"/>
        <v>35000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</row>
    <row r="24" spans="1:90" s="266" customFormat="1" ht="15">
      <c r="A24" s="231">
        <v>200</v>
      </c>
      <c r="B24" s="232" t="s">
        <v>25</v>
      </c>
      <c r="C24" s="233">
        <f aca="true" t="shared" si="8" ref="C24:I24">C25+C33+C46+C53+C58</f>
        <v>223568</v>
      </c>
      <c r="D24" s="233">
        <f t="shared" si="8"/>
        <v>23234</v>
      </c>
      <c r="E24" s="233">
        <f t="shared" si="8"/>
        <v>246802</v>
      </c>
      <c r="F24" s="233">
        <f t="shared" si="8"/>
        <v>15881</v>
      </c>
      <c r="G24" s="233">
        <f t="shared" si="8"/>
        <v>262683</v>
      </c>
      <c r="H24" s="233">
        <f t="shared" si="8"/>
        <v>0</v>
      </c>
      <c r="I24" s="233">
        <f t="shared" si="8"/>
        <v>262683</v>
      </c>
      <c r="J24" s="233">
        <f>J25+J33+J46+J53+J58</f>
        <v>21000</v>
      </c>
      <c r="K24" s="233">
        <f>K25+K33+K46+K53+K58</f>
        <v>283683</v>
      </c>
      <c r="L24" s="233">
        <f>L25+L33+L46+L53+L58</f>
        <v>20963</v>
      </c>
      <c r="M24" s="233">
        <f>M25+M33+M46+M53+M58</f>
        <v>304646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</row>
    <row r="25" spans="1:90" s="277" customFormat="1" ht="15">
      <c r="A25" s="216">
        <v>210</v>
      </c>
      <c r="B25" s="217" t="s">
        <v>26</v>
      </c>
      <c r="C25" s="218">
        <f aca="true" t="shared" si="9" ref="C25:I25">C26+C28</f>
        <v>121402</v>
      </c>
      <c r="D25" s="218">
        <f t="shared" si="9"/>
        <v>1450</v>
      </c>
      <c r="E25" s="218">
        <f t="shared" si="9"/>
        <v>122852</v>
      </c>
      <c r="F25" s="218">
        <f t="shared" si="9"/>
        <v>10301</v>
      </c>
      <c r="G25" s="218">
        <f t="shared" si="9"/>
        <v>133153</v>
      </c>
      <c r="H25" s="218">
        <f t="shared" si="9"/>
        <v>0</v>
      </c>
      <c r="I25" s="218">
        <f t="shared" si="9"/>
        <v>133153</v>
      </c>
      <c r="J25" s="218">
        <f>J26+J28</f>
        <v>0</v>
      </c>
      <c r="K25" s="218">
        <f>K26+K28</f>
        <v>133153</v>
      </c>
      <c r="L25" s="218">
        <f>L26+L28</f>
        <v>2454</v>
      </c>
      <c r="M25" s="218">
        <f>M26+M28</f>
        <v>135607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</row>
    <row r="26" spans="1:90" s="22" customFormat="1" ht="14.25" outlineLevel="1">
      <c r="A26" s="34">
        <v>211</v>
      </c>
      <c r="B26" s="35" t="s">
        <v>27</v>
      </c>
      <c r="C26" s="36">
        <f>SUM(C27)</f>
        <v>6000</v>
      </c>
      <c r="D26" s="36">
        <f>SUM(D27)</f>
        <v>0</v>
      </c>
      <c r="E26" s="36">
        <f>SUM(E27)</f>
        <v>6000</v>
      </c>
      <c r="F26" s="36">
        <v>0</v>
      </c>
      <c r="G26" s="36">
        <f aca="true" t="shared" si="10" ref="G26:M26">SUM(G27)</f>
        <v>6000</v>
      </c>
      <c r="H26" s="36">
        <f t="shared" si="10"/>
        <v>0</v>
      </c>
      <c r="I26" s="36">
        <f t="shared" si="10"/>
        <v>6000</v>
      </c>
      <c r="J26" s="36">
        <f t="shared" si="10"/>
        <v>0</v>
      </c>
      <c r="K26" s="36">
        <f t="shared" si="10"/>
        <v>6000</v>
      </c>
      <c r="L26" s="36">
        <f t="shared" si="10"/>
        <v>-4000</v>
      </c>
      <c r="M26" s="36">
        <f t="shared" si="10"/>
        <v>2000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</row>
    <row r="27" spans="1:90" s="38" customFormat="1" ht="14.25" outlineLevel="1">
      <c r="A27" s="29">
        <v>211003</v>
      </c>
      <c r="B27" s="19" t="s">
        <v>28</v>
      </c>
      <c r="C27" s="30">
        <v>6000</v>
      </c>
      <c r="D27" s="37">
        <v>0</v>
      </c>
      <c r="E27" s="30">
        <v>6000</v>
      </c>
      <c r="F27" s="37">
        <v>0</v>
      </c>
      <c r="G27" s="30">
        <v>6000</v>
      </c>
      <c r="H27" s="37">
        <v>0</v>
      </c>
      <c r="I27" s="30">
        <v>6000</v>
      </c>
      <c r="J27" s="37">
        <v>0</v>
      </c>
      <c r="K27" s="30">
        <v>6000</v>
      </c>
      <c r="L27" s="37">
        <v>-4000</v>
      </c>
      <c r="M27" s="30">
        <f>SUM(K27:L27)</f>
        <v>2000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</row>
    <row r="28" spans="1:90" s="38" customFormat="1" ht="14.25" outlineLevel="1">
      <c r="A28" s="39">
        <v>212</v>
      </c>
      <c r="B28" s="40" t="s">
        <v>29</v>
      </c>
      <c r="C28" s="15">
        <f aca="true" t="shared" si="11" ref="C28:I28">SUM(C29:C32)</f>
        <v>115402</v>
      </c>
      <c r="D28" s="15">
        <f t="shared" si="11"/>
        <v>1450</v>
      </c>
      <c r="E28" s="15">
        <f t="shared" si="11"/>
        <v>116852</v>
      </c>
      <c r="F28" s="15">
        <f t="shared" si="11"/>
        <v>10301</v>
      </c>
      <c r="G28" s="15">
        <f t="shared" si="11"/>
        <v>127153</v>
      </c>
      <c r="H28" s="15">
        <f t="shared" si="11"/>
        <v>0</v>
      </c>
      <c r="I28" s="15">
        <f t="shared" si="11"/>
        <v>127153</v>
      </c>
      <c r="J28" s="15">
        <f>SUM(J29:J32)</f>
        <v>0</v>
      </c>
      <c r="K28" s="15">
        <f>SUM(K29:K32)</f>
        <v>127153</v>
      </c>
      <c r="L28" s="15">
        <f>SUM(L29:L32)</f>
        <v>6454</v>
      </c>
      <c r="M28" s="15">
        <f>SUM(M29:M32)</f>
        <v>133607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</row>
    <row r="29" spans="1:90" s="11" customFormat="1" ht="14.25" outlineLevel="1">
      <c r="A29" s="41">
        <v>212002</v>
      </c>
      <c r="B29" s="42" t="s">
        <v>30</v>
      </c>
      <c r="C29" s="20">
        <v>12556</v>
      </c>
      <c r="D29" s="20">
        <v>0</v>
      </c>
      <c r="E29" s="20">
        <v>12556</v>
      </c>
      <c r="F29" s="20">
        <v>0</v>
      </c>
      <c r="G29" s="20">
        <v>12556</v>
      </c>
      <c r="H29" s="20">
        <v>0</v>
      </c>
      <c r="I29" s="20">
        <v>12556</v>
      </c>
      <c r="J29" s="20">
        <v>0</v>
      </c>
      <c r="K29" s="20">
        <v>12556</v>
      </c>
      <c r="L29" s="20">
        <v>0</v>
      </c>
      <c r="M29" s="20">
        <f>SUM(K29:L29)</f>
        <v>12556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</row>
    <row r="30" spans="1:90" s="11" customFormat="1" ht="14.25" outlineLevel="1">
      <c r="A30" s="29">
        <v>212003</v>
      </c>
      <c r="B30" s="19" t="s">
        <v>31</v>
      </c>
      <c r="C30" s="30">
        <f>300+7178+19200</f>
        <v>26678</v>
      </c>
      <c r="D30" s="30">
        <v>1450</v>
      </c>
      <c r="E30" s="30">
        <f>300+7178+19200+D30</f>
        <v>28128</v>
      </c>
      <c r="F30" s="30">
        <v>0</v>
      </c>
      <c r="G30" s="30">
        <f>E30</f>
        <v>28128</v>
      </c>
      <c r="H30" s="30">
        <v>0</v>
      </c>
      <c r="I30" s="30">
        <f>G30</f>
        <v>28128</v>
      </c>
      <c r="J30" s="30">
        <v>0</v>
      </c>
      <c r="K30" s="30">
        <f>I30</f>
        <v>28128</v>
      </c>
      <c r="L30" s="30">
        <v>0</v>
      </c>
      <c r="M30" s="20">
        <f>SUM(K30:L30)</f>
        <v>28128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</row>
    <row r="31" spans="1:90" s="11" customFormat="1" ht="14.25" outlineLevel="1">
      <c r="A31" s="29">
        <v>212003</v>
      </c>
      <c r="B31" s="19" t="s">
        <v>32</v>
      </c>
      <c r="C31" s="43">
        <v>20000</v>
      </c>
      <c r="D31" s="43">
        <v>0</v>
      </c>
      <c r="E31" s="43">
        <v>20000</v>
      </c>
      <c r="F31" s="43">
        <v>10301</v>
      </c>
      <c r="G31" s="43">
        <f>F31+E31</f>
        <v>30301</v>
      </c>
      <c r="H31" s="43">
        <v>0</v>
      </c>
      <c r="I31" s="43">
        <f>H31+G31</f>
        <v>30301</v>
      </c>
      <c r="J31" s="43">
        <v>0</v>
      </c>
      <c r="K31" s="43">
        <f>J31+I31</f>
        <v>30301</v>
      </c>
      <c r="L31" s="43">
        <v>0</v>
      </c>
      <c r="M31" s="20">
        <f>SUM(K31:L31)</f>
        <v>30301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</row>
    <row r="32" spans="1:90" s="11" customFormat="1" ht="14.25" outlineLevel="1">
      <c r="A32" s="29">
        <v>212003</v>
      </c>
      <c r="B32" s="19" t="s">
        <v>340</v>
      </c>
      <c r="C32" s="280">
        <v>56168</v>
      </c>
      <c r="D32" s="280">
        <v>0</v>
      </c>
      <c r="E32" s="280">
        <v>56168</v>
      </c>
      <c r="F32" s="280">
        <v>0</v>
      </c>
      <c r="G32" s="280">
        <v>56168</v>
      </c>
      <c r="H32" s="280">
        <v>0</v>
      </c>
      <c r="I32" s="280">
        <v>56168</v>
      </c>
      <c r="J32" s="280">
        <v>0</v>
      </c>
      <c r="K32" s="280">
        <v>56168</v>
      </c>
      <c r="L32" s="280">
        <v>6454</v>
      </c>
      <c r="M32" s="20">
        <f>SUM(K32:L32)</f>
        <v>62622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</row>
    <row r="33" spans="1:90" s="277" customFormat="1" ht="15">
      <c r="A33" s="216">
        <v>220</v>
      </c>
      <c r="B33" s="217" t="s">
        <v>33</v>
      </c>
      <c r="C33" s="219">
        <f aca="true" t="shared" si="12" ref="C33:I33">C34+C37+C40+C44</f>
        <v>47555</v>
      </c>
      <c r="D33" s="219">
        <f t="shared" si="12"/>
        <v>7800</v>
      </c>
      <c r="E33" s="219">
        <f t="shared" si="12"/>
        <v>55355</v>
      </c>
      <c r="F33" s="219">
        <f t="shared" si="12"/>
        <v>2580</v>
      </c>
      <c r="G33" s="219">
        <f t="shared" si="12"/>
        <v>57935</v>
      </c>
      <c r="H33" s="219">
        <f t="shared" si="12"/>
        <v>0</v>
      </c>
      <c r="I33" s="219">
        <f t="shared" si="12"/>
        <v>57935</v>
      </c>
      <c r="J33" s="219">
        <f>J34+J37+J40+J44</f>
        <v>0</v>
      </c>
      <c r="K33" s="219">
        <f>K34+K37+K40+K44</f>
        <v>57935</v>
      </c>
      <c r="L33" s="219">
        <f>L34+L37+L40+L44</f>
        <v>344</v>
      </c>
      <c r="M33" s="219">
        <f>M34+M37+M40+M44</f>
        <v>58279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</row>
    <row r="34" spans="1:90" s="17" customFormat="1" ht="14.25" outlineLevel="1">
      <c r="A34" s="25">
        <v>221</v>
      </c>
      <c r="B34" s="26" t="s">
        <v>34</v>
      </c>
      <c r="C34" s="15">
        <f aca="true" t="shared" si="13" ref="C34:I34">SUM(C35:C36)</f>
        <v>21310</v>
      </c>
      <c r="D34" s="15">
        <f t="shared" si="13"/>
        <v>1200</v>
      </c>
      <c r="E34" s="15">
        <f t="shared" si="13"/>
        <v>22510</v>
      </c>
      <c r="F34" s="15">
        <f t="shared" si="13"/>
        <v>880</v>
      </c>
      <c r="G34" s="15">
        <f t="shared" si="13"/>
        <v>23390</v>
      </c>
      <c r="H34" s="15">
        <f t="shared" si="13"/>
        <v>0</v>
      </c>
      <c r="I34" s="15">
        <f t="shared" si="13"/>
        <v>23390</v>
      </c>
      <c r="J34" s="15">
        <f>SUM(J35:J36)</f>
        <v>0</v>
      </c>
      <c r="K34" s="15">
        <f>SUM(K35:K36)</f>
        <v>23390</v>
      </c>
      <c r="L34" s="15">
        <f>SUM(L35:L36)</f>
        <v>0</v>
      </c>
      <c r="M34" s="15">
        <f>SUM(M35:M36)</f>
        <v>23390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</row>
    <row r="35" spans="1:90" s="11" customFormat="1" ht="14.25" outlineLevel="1">
      <c r="A35" s="44">
        <v>221004</v>
      </c>
      <c r="B35" s="19" t="s">
        <v>35</v>
      </c>
      <c r="C35" s="20">
        <f>200+500+60+350+200</f>
        <v>1310</v>
      </c>
      <c r="D35" s="20">
        <v>1200</v>
      </c>
      <c r="E35" s="20">
        <f>200+500+60+350+200+D35</f>
        <v>2510</v>
      </c>
      <c r="F35" s="20">
        <v>880</v>
      </c>
      <c r="G35" s="20">
        <f>F35+E35</f>
        <v>3390</v>
      </c>
      <c r="H35" s="20">
        <v>0</v>
      </c>
      <c r="I35" s="20">
        <f>H35+G35</f>
        <v>3390</v>
      </c>
      <c r="J35" s="20">
        <v>0</v>
      </c>
      <c r="K35" s="20">
        <f>J35+I35</f>
        <v>3390</v>
      </c>
      <c r="L35" s="20">
        <v>0</v>
      </c>
      <c r="M35" s="20">
        <f>L35+K35</f>
        <v>3390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</row>
    <row r="36" spans="1:90" s="11" customFormat="1" ht="14.25" outlineLevel="1">
      <c r="A36" s="29">
        <v>221005</v>
      </c>
      <c r="B36" s="19" t="s">
        <v>36</v>
      </c>
      <c r="C36" s="20">
        <v>20000</v>
      </c>
      <c r="D36" s="20">
        <v>0</v>
      </c>
      <c r="E36" s="20">
        <v>20000</v>
      </c>
      <c r="F36" s="20">
        <v>0</v>
      </c>
      <c r="G36" s="20">
        <f>F36+E36</f>
        <v>20000</v>
      </c>
      <c r="H36" s="20">
        <v>0</v>
      </c>
      <c r="I36" s="20">
        <f>H36+G36</f>
        <v>20000</v>
      </c>
      <c r="J36" s="20">
        <v>0</v>
      </c>
      <c r="K36" s="20">
        <f>J36+I36</f>
        <v>20000</v>
      </c>
      <c r="L36" s="20">
        <v>0</v>
      </c>
      <c r="M36" s="20">
        <f>L36+K36</f>
        <v>20000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</row>
    <row r="37" spans="1:90" s="17" customFormat="1" ht="14.25" outlineLevel="1">
      <c r="A37" s="45">
        <v>222</v>
      </c>
      <c r="B37" s="46" t="s">
        <v>37</v>
      </c>
      <c r="C37" s="15">
        <f>C38+C39</f>
        <v>7000</v>
      </c>
      <c r="D37" s="15">
        <f>D38+D39</f>
        <v>5300</v>
      </c>
      <c r="E37" s="15">
        <f>E38+E39</f>
        <v>12300</v>
      </c>
      <c r="F37" s="15">
        <v>1600</v>
      </c>
      <c r="G37" s="15">
        <f aca="true" t="shared" si="14" ref="G37:M37">SUM(G38:G39)</f>
        <v>13900</v>
      </c>
      <c r="H37" s="15">
        <f t="shared" si="14"/>
        <v>0</v>
      </c>
      <c r="I37" s="15">
        <f t="shared" si="14"/>
        <v>13900</v>
      </c>
      <c r="J37" s="15">
        <f t="shared" si="14"/>
        <v>0</v>
      </c>
      <c r="K37" s="15">
        <f t="shared" si="14"/>
        <v>13900</v>
      </c>
      <c r="L37" s="15">
        <f t="shared" si="14"/>
        <v>0</v>
      </c>
      <c r="M37" s="15">
        <f t="shared" si="14"/>
        <v>13900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</row>
    <row r="38" spans="1:90" s="11" customFormat="1" ht="14.25" outlineLevel="1">
      <c r="A38" s="44">
        <v>222001</v>
      </c>
      <c r="B38" s="19" t="s">
        <v>38</v>
      </c>
      <c r="C38" s="20">
        <v>500</v>
      </c>
      <c r="D38" s="20">
        <v>5300</v>
      </c>
      <c r="E38" s="20">
        <f>500+D38</f>
        <v>5800</v>
      </c>
      <c r="F38" s="20">
        <v>1600</v>
      </c>
      <c r="G38" s="20">
        <f>F38+E38</f>
        <v>7400</v>
      </c>
      <c r="H38" s="20">
        <v>0</v>
      </c>
      <c r="I38" s="20">
        <f>H38+G38</f>
        <v>7400</v>
      </c>
      <c r="J38" s="20">
        <v>0</v>
      </c>
      <c r="K38" s="20">
        <f>J38+I38</f>
        <v>7400</v>
      </c>
      <c r="L38" s="20">
        <v>0</v>
      </c>
      <c r="M38" s="20">
        <f>L38+K38</f>
        <v>7400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</row>
    <row r="39" spans="1:90" s="11" customFormat="1" ht="14.25" outlineLevel="1">
      <c r="A39" s="44">
        <v>222003</v>
      </c>
      <c r="B39" s="19" t="s">
        <v>39</v>
      </c>
      <c r="C39" s="20">
        <v>6500</v>
      </c>
      <c r="D39" s="20">
        <v>0</v>
      </c>
      <c r="E39" s="20">
        <v>6500</v>
      </c>
      <c r="F39" s="20">
        <v>0</v>
      </c>
      <c r="G39" s="20">
        <v>6500</v>
      </c>
      <c r="H39" s="20">
        <v>0</v>
      </c>
      <c r="I39" s="20">
        <v>6500</v>
      </c>
      <c r="J39" s="20">
        <v>0</v>
      </c>
      <c r="K39" s="20">
        <v>6500</v>
      </c>
      <c r="L39" s="20">
        <v>0</v>
      </c>
      <c r="M39" s="20">
        <v>6500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s="11" customFormat="1" ht="14.25" outlineLevel="1">
      <c r="A40" s="25">
        <v>223</v>
      </c>
      <c r="B40" s="47" t="s">
        <v>337</v>
      </c>
      <c r="C40" s="27">
        <f aca="true" t="shared" si="15" ref="C40:I40">SUM(C41:C43)</f>
        <v>19045</v>
      </c>
      <c r="D40" s="27">
        <f t="shared" si="15"/>
        <v>1300</v>
      </c>
      <c r="E40" s="27">
        <f t="shared" si="15"/>
        <v>20345</v>
      </c>
      <c r="F40" s="27">
        <f t="shared" si="15"/>
        <v>100</v>
      </c>
      <c r="G40" s="27">
        <f t="shared" si="15"/>
        <v>20445</v>
      </c>
      <c r="H40" s="27">
        <f t="shared" si="15"/>
        <v>0</v>
      </c>
      <c r="I40" s="27">
        <f t="shared" si="15"/>
        <v>20445</v>
      </c>
      <c r="J40" s="27">
        <f>SUM(J41:J43)</f>
        <v>0</v>
      </c>
      <c r="K40" s="27">
        <f>SUM(K41:K43)</f>
        <v>20445</v>
      </c>
      <c r="L40" s="27">
        <f>SUM(L41:L43)</f>
        <v>344</v>
      </c>
      <c r="M40" s="27">
        <f>SUM(M41:M43)</f>
        <v>20789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</row>
    <row r="41" spans="1:90" s="11" customFormat="1" ht="14.25" outlineLevel="1">
      <c r="A41" s="29">
        <v>223001</v>
      </c>
      <c r="B41" s="19" t="s">
        <v>40</v>
      </c>
      <c r="C41" s="20">
        <f>600+1800+5045</f>
        <v>7445</v>
      </c>
      <c r="D41" s="20">
        <v>1300</v>
      </c>
      <c r="E41" s="20">
        <f>600+1800+5045+D41</f>
        <v>8745</v>
      </c>
      <c r="F41" s="20">
        <v>100</v>
      </c>
      <c r="G41" s="20">
        <f>F41+E41</f>
        <v>8845</v>
      </c>
      <c r="H41" s="20">
        <v>0</v>
      </c>
      <c r="I41" s="20">
        <f>H41+G41</f>
        <v>8845</v>
      </c>
      <c r="J41" s="20">
        <v>0</v>
      </c>
      <c r="K41" s="20">
        <f>J41+I41</f>
        <v>8845</v>
      </c>
      <c r="L41" s="20">
        <v>0</v>
      </c>
      <c r="M41" s="20">
        <f>L41+K41</f>
        <v>8845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</row>
    <row r="42" spans="1:90" s="11" customFormat="1" ht="14.25" outlineLevel="1">
      <c r="A42" s="29">
        <v>223001</v>
      </c>
      <c r="B42" s="19" t="s">
        <v>390</v>
      </c>
      <c r="C42" s="20"/>
      <c r="D42" s="20"/>
      <c r="E42" s="20"/>
      <c r="F42" s="20"/>
      <c r="G42" s="20"/>
      <c r="H42" s="20"/>
      <c r="I42" s="20"/>
      <c r="J42" s="20"/>
      <c r="K42" s="20">
        <v>0</v>
      </c>
      <c r="L42" s="20">
        <v>344</v>
      </c>
      <c r="M42" s="20">
        <f>L42+K42</f>
        <v>344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</row>
    <row r="43" spans="1:90" s="11" customFormat="1" ht="14.25" outlineLevel="1">
      <c r="A43" s="48">
        <v>223003</v>
      </c>
      <c r="B43" s="49" t="s">
        <v>41</v>
      </c>
      <c r="C43" s="20">
        <f>3100+3500+5000</f>
        <v>11600</v>
      </c>
      <c r="D43" s="20">
        <v>0</v>
      </c>
      <c r="E43" s="20">
        <f>3100+3500+5000</f>
        <v>11600</v>
      </c>
      <c r="F43" s="20">
        <v>0</v>
      </c>
      <c r="G43" s="20">
        <f>F43+E43</f>
        <v>11600</v>
      </c>
      <c r="H43" s="20">
        <v>0</v>
      </c>
      <c r="I43" s="20">
        <f>H43+G43</f>
        <v>11600</v>
      </c>
      <c r="J43" s="20">
        <v>0</v>
      </c>
      <c r="K43" s="20">
        <f>J43+I43</f>
        <v>11600</v>
      </c>
      <c r="L43" s="20">
        <v>0</v>
      </c>
      <c r="M43" s="20">
        <f>L43+K43</f>
        <v>11600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</row>
    <row r="44" spans="1:90" s="17" customFormat="1" ht="14.25" outlineLevel="1">
      <c r="A44" s="50">
        <v>229</v>
      </c>
      <c r="B44" s="51" t="s">
        <v>42</v>
      </c>
      <c r="C44" s="15">
        <f>SUM(C45)</f>
        <v>200</v>
      </c>
      <c r="D44" s="15">
        <f>SUM(D45)</f>
        <v>0</v>
      </c>
      <c r="E44" s="15">
        <f>SUM(E45)</f>
        <v>200</v>
      </c>
      <c r="F44" s="15">
        <v>0</v>
      </c>
      <c r="G44" s="15">
        <f aca="true" t="shared" si="16" ref="G44:L44">SUM(G45)</f>
        <v>200</v>
      </c>
      <c r="H44" s="15">
        <f t="shared" si="16"/>
        <v>0</v>
      </c>
      <c r="I44" s="15">
        <f t="shared" si="16"/>
        <v>200</v>
      </c>
      <c r="J44" s="15">
        <f t="shared" si="16"/>
        <v>0</v>
      </c>
      <c r="K44" s="15">
        <f t="shared" si="16"/>
        <v>200</v>
      </c>
      <c r="L44" s="15">
        <f t="shared" si="16"/>
        <v>0</v>
      </c>
      <c r="M44" s="20">
        <f>L44+K44</f>
        <v>200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</row>
    <row r="45" spans="1:90" s="11" customFormat="1" ht="15" thickBot="1">
      <c r="A45" s="48">
        <v>229005</v>
      </c>
      <c r="B45" s="49" t="s">
        <v>43</v>
      </c>
      <c r="C45" s="30">
        <v>200</v>
      </c>
      <c r="D45" s="30">
        <v>0</v>
      </c>
      <c r="E45" s="67">
        <v>200</v>
      </c>
      <c r="F45" s="30">
        <v>0</v>
      </c>
      <c r="G45" s="30">
        <v>200</v>
      </c>
      <c r="H45" s="30">
        <v>0</v>
      </c>
      <c r="I45" s="30">
        <v>200</v>
      </c>
      <c r="J45" s="30">
        <v>0</v>
      </c>
      <c r="K45" s="30">
        <v>200</v>
      </c>
      <c r="L45" s="30">
        <v>0</v>
      </c>
      <c r="M45" s="20">
        <f>L45+K45</f>
        <v>200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</row>
    <row r="46" spans="1:90" s="12" customFormat="1" ht="16.5" customHeight="1" thickBot="1">
      <c r="A46" s="452">
        <v>230</v>
      </c>
      <c r="B46" s="453" t="s">
        <v>44</v>
      </c>
      <c r="C46" s="52">
        <f aca="true" t="shared" si="17" ref="C46:I46">C47+C51</f>
        <v>44586</v>
      </c>
      <c r="D46" s="52">
        <f t="shared" si="17"/>
        <v>13984</v>
      </c>
      <c r="E46" s="52">
        <f t="shared" si="17"/>
        <v>58570</v>
      </c>
      <c r="F46" s="52">
        <f t="shared" si="17"/>
        <v>1700</v>
      </c>
      <c r="G46" s="52">
        <f t="shared" si="17"/>
        <v>60270</v>
      </c>
      <c r="H46" s="52">
        <f t="shared" si="17"/>
        <v>0</v>
      </c>
      <c r="I46" s="52">
        <f t="shared" si="17"/>
        <v>60270</v>
      </c>
      <c r="J46" s="52">
        <f>J47+J51</f>
        <v>21000</v>
      </c>
      <c r="K46" s="52">
        <f>K47+K51</f>
        <v>81270</v>
      </c>
      <c r="L46" s="52">
        <f>L47+L51</f>
        <v>5709</v>
      </c>
      <c r="M46" s="52">
        <f>M47+M51</f>
        <v>86979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</row>
    <row r="47" spans="1:90" s="17" customFormat="1" ht="14.25" outlineLevel="1">
      <c r="A47" s="53">
        <v>231</v>
      </c>
      <c r="B47" s="54" t="s">
        <v>45</v>
      </c>
      <c r="C47" s="55">
        <f aca="true" t="shared" si="18" ref="C47:I47">SUM(C48:C50)</f>
        <v>6986</v>
      </c>
      <c r="D47" s="55">
        <f t="shared" si="18"/>
        <v>12584</v>
      </c>
      <c r="E47" s="55">
        <f t="shared" si="18"/>
        <v>19570</v>
      </c>
      <c r="F47" s="55">
        <f t="shared" si="18"/>
        <v>1700</v>
      </c>
      <c r="G47" s="55">
        <f t="shared" si="18"/>
        <v>21270</v>
      </c>
      <c r="H47" s="55">
        <f t="shared" si="18"/>
        <v>0</v>
      </c>
      <c r="I47" s="55">
        <f t="shared" si="18"/>
        <v>21270</v>
      </c>
      <c r="J47" s="55">
        <f>SUM(J48:J50)</f>
        <v>21000</v>
      </c>
      <c r="K47" s="55">
        <f>SUM(K48:K50)</f>
        <v>42270</v>
      </c>
      <c r="L47" s="55">
        <f>SUM(L48:L50)</f>
        <v>5709</v>
      </c>
      <c r="M47" s="55">
        <f>SUM(M48:M50)</f>
        <v>47979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 s="11" customFormat="1" ht="14.25" outlineLevel="1">
      <c r="A48" s="56">
        <v>231</v>
      </c>
      <c r="B48" s="57" t="s">
        <v>46</v>
      </c>
      <c r="C48" s="58">
        <v>2000</v>
      </c>
      <c r="D48" s="59">
        <v>12584</v>
      </c>
      <c r="E48" s="58">
        <f>2000+D48</f>
        <v>14584</v>
      </c>
      <c r="F48" s="59">
        <v>0</v>
      </c>
      <c r="G48" s="58">
        <v>14584</v>
      </c>
      <c r="H48" s="59">
        <v>0</v>
      </c>
      <c r="I48" s="58">
        <v>14584</v>
      </c>
      <c r="J48" s="59">
        <v>21000</v>
      </c>
      <c r="K48" s="58">
        <f>SUM(I48:J48)</f>
        <v>35584</v>
      </c>
      <c r="L48" s="59"/>
      <c r="M48" s="58">
        <f>SUM(K48:L48)</f>
        <v>35584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</row>
    <row r="49" spans="1:90" s="11" customFormat="1" ht="14.25" outlineLevel="1">
      <c r="A49" s="56">
        <v>231</v>
      </c>
      <c r="B49" s="57" t="s">
        <v>47</v>
      </c>
      <c r="C49" s="58">
        <f>3744+641</f>
        <v>4385</v>
      </c>
      <c r="D49" s="58">
        <v>0</v>
      </c>
      <c r="E49" s="58">
        <f>3744+641</f>
        <v>4385</v>
      </c>
      <c r="F49" s="58">
        <v>1700</v>
      </c>
      <c r="G49" s="58">
        <f>F49+E49</f>
        <v>6085</v>
      </c>
      <c r="H49" s="58">
        <v>0</v>
      </c>
      <c r="I49" s="58">
        <f>H49+G49</f>
        <v>6085</v>
      </c>
      <c r="J49" s="58">
        <v>0</v>
      </c>
      <c r="K49" s="58">
        <f>J49+I49</f>
        <v>6085</v>
      </c>
      <c r="L49" s="58">
        <v>6310</v>
      </c>
      <c r="M49" s="58">
        <f>SUM(K49:L49)</f>
        <v>12395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s="11" customFormat="1" ht="14.25" outlineLevel="1">
      <c r="A50" s="56">
        <v>231</v>
      </c>
      <c r="B50" s="57" t="s">
        <v>341</v>
      </c>
      <c r="C50" s="58">
        <v>601</v>
      </c>
      <c r="D50" s="58">
        <v>0</v>
      </c>
      <c r="E50" s="58">
        <v>601</v>
      </c>
      <c r="F50" s="58">
        <v>0</v>
      </c>
      <c r="G50" s="58">
        <v>601</v>
      </c>
      <c r="H50" s="58">
        <v>0</v>
      </c>
      <c r="I50" s="58">
        <v>601</v>
      </c>
      <c r="J50" s="58">
        <v>0</v>
      </c>
      <c r="K50" s="58">
        <v>601</v>
      </c>
      <c r="L50" s="58">
        <v>-601</v>
      </c>
      <c r="M50" s="58">
        <f>SUM(K50:L50)</f>
        <v>0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</row>
    <row r="51" spans="1:90" s="17" customFormat="1" ht="14.25" outlineLevel="1">
      <c r="A51" s="53">
        <v>233</v>
      </c>
      <c r="B51" s="60" t="s">
        <v>48</v>
      </c>
      <c r="C51" s="55">
        <f>C52</f>
        <v>37600</v>
      </c>
      <c r="D51" s="55">
        <f>D52</f>
        <v>1400</v>
      </c>
      <c r="E51" s="55">
        <f>E52</f>
        <v>39000</v>
      </c>
      <c r="F51" s="55">
        <v>0</v>
      </c>
      <c r="G51" s="55">
        <f aca="true" t="shared" si="19" ref="G51:M51">SUM(G52)</f>
        <v>39000</v>
      </c>
      <c r="H51" s="55">
        <f t="shared" si="19"/>
        <v>0</v>
      </c>
      <c r="I51" s="55">
        <f t="shared" si="19"/>
        <v>39000</v>
      </c>
      <c r="J51" s="55">
        <f t="shared" si="19"/>
        <v>0</v>
      </c>
      <c r="K51" s="55">
        <f t="shared" si="19"/>
        <v>39000</v>
      </c>
      <c r="L51" s="55">
        <f t="shared" si="19"/>
        <v>0</v>
      </c>
      <c r="M51" s="55">
        <f t="shared" si="19"/>
        <v>39000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</row>
    <row r="52" spans="1:90" s="11" customFormat="1" ht="14.25" outlineLevel="1">
      <c r="A52" s="61">
        <v>233001</v>
      </c>
      <c r="B52" s="57" t="s">
        <v>49</v>
      </c>
      <c r="C52" s="58">
        <v>37600</v>
      </c>
      <c r="D52" s="59">
        <v>1400</v>
      </c>
      <c r="E52" s="58">
        <f>37600+D52</f>
        <v>39000</v>
      </c>
      <c r="F52" s="59">
        <v>0</v>
      </c>
      <c r="G52" s="58">
        <f>F52+E52</f>
        <v>39000</v>
      </c>
      <c r="H52" s="59">
        <v>0</v>
      </c>
      <c r="I52" s="58">
        <f>H52+G52</f>
        <v>39000</v>
      </c>
      <c r="J52" s="59">
        <v>0</v>
      </c>
      <c r="K52" s="58">
        <f>J52+I52</f>
        <v>39000</v>
      </c>
      <c r="L52" s="59">
        <v>0</v>
      </c>
      <c r="M52" s="58">
        <f>L52+K52</f>
        <v>39000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</row>
    <row r="53" spans="1:90" s="277" customFormat="1" ht="15">
      <c r="A53" s="216">
        <v>240</v>
      </c>
      <c r="B53" s="217" t="s">
        <v>339</v>
      </c>
      <c r="C53" s="219">
        <f aca="true" t="shared" si="20" ref="C53:I53">SUM(C54:C57)</f>
        <v>2525</v>
      </c>
      <c r="D53" s="219">
        <f t="shared" si="20"/>
        <v>0</v>
      </c>
      <c r="E53" s="219">
        <f t="shared" si="20"/>
        <v>2525</v>
      </c>
      <c r="F53" s="219">
        <f t="shared" si="20"/>
        <v>700</v>
      </c>
      <c r="G53" s="219">
        <f t="shared" si="20"/>
        <v>3225</v>
      </c>
      <c r="H53" s="219">
        <f t="shared" si="20"/>
        <v>0</v>
      </c>
      <c r="I53" s="219">
        <f t="shared" si="20"/>
        <v>3225</v>
      </c>
      <c r="J53" s="219">
        <f>SUM(J54:J57)</f>
        <v>0</v>
      </c>
      <c r="K53" s="219">
        <f>SUM(K54:K57)</f>
        <v>3225</v>
      </c>
      <c r="L53" s="219">
        <f>SUM(L54:L57)</f>
        <v>2809</v>
      </c>
      <c r="M53" s="219">
        <f>SUM(M54:M57)</f>
        <v>6034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</row>
    <row r="54" spans="1:90" s="17" customFormat="1" ht="14.25" outlineLevel="1">
      <c r="A54" s="62">
        <v>243</v>
      </c>
      <c r="B54" s="19" t="s">
        <v>50</v>
      </c>
      <c r="C54" s="30">
        <v>500</v>
      </c>
      <c r="D54" s="30">
        <v>0</v>
      </c>
      <c r="E54" s="30">
        <v>500</v>
      </c>
      <c r="F54" s="30">
        <v>200</v>
      </c>
      <c r="G54" s="30">
        <f>F54+E54</f>
        <v>700</v>
      </c>
      <c r="H54" s="30">
        <v>0</v>
      </c>
      <c r="I54" s="30">
        <f>H54+G54</f>
        <v>700</v>
      </c>
      <c r="J54" s="30">
        <v>0</v>
      </c>
      <c r="K54" s="30">
        <f>J54+I54</f>
        <v>700</v>
      </c>
      <c r="L54" s="30">
        <v>200</v>
      </c>
      <c r="M54" s="30">
        <f>L54+K54</f>
        <v>900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</row>
    <row r="55" spans="1:90" s="17" customFormat="1" ht="14.25" outlineLevel="1">
      <c r="A55" s="62">
        <v>243</v>
      </c>
      <c r="B55" s="19" t="s">
        <v>391</v>
      </c>
      <c r="C55" s="20"/>
      <c r="D55" s="20"/>
      <c r="E55" s="20"/>
      <c r="F55" s="20"/>
      <c r="G55" s="30"/>
      <c r="H55" s="20"/>
      <c r="I55" s="30"/>
      <c r="J55" s="20"/>
      <c r="K55" s="30">
        <v>0</v>
      </c>
      <c r="L55" s="20">
        <v>134</v>
      </c>
      <c r="M55" s="30">
        <f>L55+K55</f>
        <v>134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</row>
    <row r="56" spans="1:90" s="17" customFormat="1" ht="14.25" outlineLevel="1">
      <c r="A56" s="63">
        <v>244</v>
      </c>
      <c r="B56" s="64" t="s">
        <v>51</v>
      </c>
      <c r="C56" s="20">
        <v>2000</v>
      </c>
      <c r="D56" s="20">
        <v>0</v>
      </c>
      <c r="E56" s="20">
        <v>2000</v>
      </c>
      <c r="F56" s="20">
        <v>500</v>
      </c>
      <c r="G56" s="30">
        <f>F56+E56</f>
        <v>2500</v>
      </c>
      <c r="H56" s="20">
        <v>0</v>
      </c>
      <c r="I56" s="30">
        <f>H56+G56</f>
        <v>2500</v>
      </c>
      <c r="J56" s="20">
        <v>0</v>
      </c>
      <c r="K56" s="30">
        <f>J56+I56</f>
        <v>2500</v>
      </c>
      <c r="L56" s="20">
        <v>2500</v>
      </c>
      <c r="M56" s="30">
        <f>L56+K56</f>
        <v>5000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s="17" customFormat="1" ht="14.25" outlineLevel="1">
      <c r="A57" s="63">
        <v>244</v>
      </c>
      <c r="B57" s="64" t="s">
        <v>342</v>
      </c>
      <c r="C57" s="20">
        <v>25</v>
      </c>
      <c r="D57" s="20">
        <v>0</v>
      </c>
      <c r="E57" s="20">
        <v>25</v>
      </c>
      <c r="F57" s="20">
        <v>0</v>
      </c>
      <c r="G57" s="20">
        <v>25</v>
      </c>
      <c r="H57" s="20">
        <v>0</v>
      </c>
      <c r="I57" s="20">
        <v>25</v>
      </c>
      <c r="J57" s="20">
        <v>0</v>
      </c>
      <c r="K57" s="20">
        <v>25</v>
      </c>
      <c r="L57" s="20">
        <v>-25</v>
      </c>
      <c r="M57" s="30">
        <f>L57+K57</f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</row>
    <row r="58" spans="1:90" s="277" customFormat="1" ht="15">
      <c r="A58" s="220">
        <v>290</v>
      </c>
      <c r="B58" s="221" t="s">
        <v>52</v>
      </c>
      <c r="C58" s="215">
        <f aca="true" t="shared" si="21" ref="C58:I58">SUM(C60:C62)</f>
        <v>7500</v>
      </c>
      <c r="D58" s="215">
        <f t="shared" si="21"/>
        <v>0</v>
      </c>
      <c r="E58" s="215">
        <f t="shared" si="21"/>
        <v>7500</v>
      </c>
      <c r="F58" s="215">
        <f t="shared" si="21"/>
        <v>600</v>
      </c>
      <c r="G58" s="215">
        <f t="shared" si="21"/>
        <v>8100</v>
      </c>
      <c r="H58" s="215">
        <f t="shared" si="21"/>
        <v>0</v>
      </c>
      <c r="I58" s="215">
        <f t="shared" si="21"/>
        <v>8100</v>
      </c>
      <c r="J58" s="215">
        <f>SUM(J60:J62)</f>
        <v>0</v>
      </c>
      <c r="K58" s="215">
        <f>SUM(K59:K62)</f>
        <v>8100</v>
      </c>
      <c r="L58" s="215">
        <f>SUM(L59:L62)</f>
        <v>9647</v>
      </c>
      <c r="M58" s="215">
        <f>SUM(M59:M62)</f>
        <v>17747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</row>
    <row r="59" spans="1:90" s="11" customFormat="1" ht="14.25">
      <c r="A59" s="48">
        <v>292006</v>
      </c>
      <c r="B59" s="49" t="s">
        <v>389</v>
      </c>
      <c r="C59" s="20">
        <v>6000</v>
      </c>
      <c r="D59" s="20">
        <v>0</v>
      </c>
      <c r="E59" s="20">
        <v>6000</v>
      </c>
      <c r="F59" s="20">
        <v>0</v>
      </c>
      <c r="G59" s="20">
        <f>E59</f>
        <v>6000</v>
      </c>
      <c r="H59" s="20">
        <v>0</v>
      </c>
      <c r="I59" s="20">
        <f>G59</f>
        <v>6000</v>
      </c>
      <c r="J59" s="20">
        <v>0</v>
      </c>
      <c r="K59" s="20">
        <v>0</v>
      </c>
      <c r="L59" s="20">
        <v>90</v>
      </c>
      <c r="M59" s="20">
        <f>SUM(K59:L59)</f>
        <v>90</v>
      </c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</row>
    <row r="60" spans="1:90" s="22" customFormat="1" ht="14.25" outlineLevel="1">
      <c r="A60" s="48">
        <v>292008</v>
      </c>
      <c r="B60" s="49" t="s">
        <v>53</v>
      </c>
      <c r="C60" s="20">
        <v>6000</v>
      </c>
      <c r="D60" s="20">
        <v>0</v>
      </c>
      <c r="E60" s="20">
        <v>6000</v>
      </c>
      <c r="F60" s="20">
        <v>0</v>
      </c>
      <c r="G60" s="20">
        <f>E60</f>
        <v>6000</v>
      </c>
      <c r="H60" s="20">
        <v>0</v>
      </c>
      <c r="I60" s="20">
        <f>G60</f>
        <v>6000</v>
      </c>
      <c r="J60" s="20">
        <v>0</v>
      </c>
      <c r="K60" s="20">
        <f>I60</f>
        <v>6000</v>
      </c>
      <c r="L60" s="20">
        <v>3000</v>
      </c>
      <c r="M60" s="20">
        <f>SUM(K60:L60)</f>
        <v>9000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</row>
    <row r="61" spans="1:90" s="22" customFormat="1" ht="14.25" outlineLevel="1">
      <c r="A61" s="82">
        <v>292017</v>
      </c>
      <c r="B61" s="31" t="s">
        <v>343</v>
      </c>
      <c r="C61" s="43"/>
      <c r="D61" s="43"/>
      <c r="E61" s="43">
        <v>0</v>
      </c>
      <c r="F61" s="43">
        <v>600</v>
      </c>
      <c r="G61" s="20">
        <v>600</v>
      </c>
      <c r="H61" s="43">
        <v>0</v>
      </c>
      <c r="I61" s="20">
        <v>600</v>
      </c>
      <c r="J61" s="43">
        <v>0</v>
      </c>
      <c r="K61" s="20">
        <v>600</v>
      </c>
      <c r="L61" s="43">
        <v>0</v>
      </c>
      <c r="M61" s="20">
        <f>SUM(K61:L61)</f>
        <v>600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</row>
    <row r="62" spans="1:90" s="11" customFormat="1" ht="15" outlineLevel="1" thickBot="1">
      <c r="A62" s="65" t="s">
        <v>247</v>
      </c>
      <c r="B62" s="66" t="s">
        <v>54</v>
      </c>
      <c r="C62" s="67">
        <v>1500</v>
      </c>
      <c r="D62" s="67">
        <v>0</v>
      </c>
      <c r="E62" s="67">
        <v>1500</v>
      </c>
      <c r="F62" s="67">
        <v>0</v>
      </c>
      <c r="G62" s="67">
        <f>E62</f>
        <v>1500</v>
      </c>
      <c r="H62" s="67">
        <v>0</v>
      </c>
      <c r="I62" s="67">
        <f>G62</f>
        <v>1500</v>
      </c>
      <c r="J62" s="67">
        <v>0</v>
      </c>
      <c r="K62" s="67">
        <f>I62</f>
        <v>1500</v>
      </c>
      <c r="L62" s="67">
        <v>6557</v>
      </c>
      <c r="M62" s="67">
        <f>SUM(K62:L62)</f>
        <v>8057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</row>
    <row r="63" spans="1:90" s="69" customFormat="1" ht="14.25" outlineLevel="1">
      <c r="A63" s="68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</row>
    <row r="64" spans="1:90" s="69" customFormat="1" ht="15.75" outlineLevel="1" thickBot="1">
      <c r="A64" s="72"/>
      <c r="B64" s="73"/>
      <c r="C64" s="74"/>
      <c r="D64" s="75"/>
      <c r="E64" s="74"/>
      <c r="F64" s="75"/>
      <c r="G64" s="74" t="s">
        <v>235</v>
      </c>
      <c r="H64" s="75"/>
      <c r="I64" s="74" t="s">
        <v>235</v>
      </c>
      <c r="J64" s="75"/>
      <c r="K64" s="74"/>
      <c r="L64" s="75"/>
      <c r="M64" s="74" t="s">
        <v>235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</row>
    <row r="65" spans="1:90" s="266" customFormat="1" ht="15">
      <c r="A65" s="234">
        <v>300</v>
      </c>
      <c r="B65" s="243" t="s">
        <v>55</v>
      </c>
      <c r="C65" s="244">
        <f>C66+C78+C84</f>
        <v>226915</v>
      </c>
      <c r="D65" s="244">
        <f>D66+D78+D84</f>
        <v>0</v>
      </c>
      <c r="E65" s="244">
        <f>E66+E78+E84</f>
        <v>226915</v>
      </c>
      <c r="F65" s="427">
        <f>F66+F78+F84</f>
        <v>116566</v>
      </c>
      <c r="G65" s="244">
        <f aca="true" t="shared" si="22" ref="G65:M65">SUM(G66+G78+G84)</f>
        <v>343481</v>
      </c>
      <c r="H65" s="244">
        <f t="shared" si="22"/>
        <v>0</v>
      </c>
      <c r="I65" s="244">
        <f t="shared" si="22"/>
        <v>343481</v>
      </c>
      <c r="J65" s="244">
        <f t="shared" si="22"/>
        <v>0</v>
      </c>
      <c r="K65" s="244">
        <f t="shared" si="22"/>
        <v>343481</v>
      </c>
      <c r="L65" s="244">
        <f t="shared" si="22"/>
        <v>5424</v>
      </c>
      <c r="M65" s="244">
        <f t="shared" si="22"/>
        <v>348905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 s="265"/>
      <c r="AO65" s="265"/>
      <c r="AP65" s="265"/>
      <c r="AQ65" s="265"/>
      <c r="AR65" s="265"/>
      <c r="AS65" s="265"/>
      <c r="AT65" s="265"/>
      <c r="AU65" s="265"/>
      <c r="AV65" s="265"/>
      <c r="AW65" s="265"/>
      <c r="AX65" s="265"/>
      <c r="AY65" s="265"/>
      <c r="AZ65" s="265"/>
      <c r="BA65" s="265"/>
      <c r="BB65" s="265"/>
      <c r="BC65" s="265"/>
      <c r="BD65" s="265"/>
      <c r="BE65" s="265"/>
      <c r="BF65" s="265"/>
      <c r="BG65" s="265"/>
      <c r="BH65" s="265"/>
      <c r="BI65" s="265"/>
      <c r="BJ65" s="265"/>
      <c r="BK65" s="265"/>
      <c r="BL65" s="265"/>
      <c r="BM65" s="265"/>
      <c r="BN65" s="265"/>
      <c r="BO65" s="265"/>
      <c r="BP65" s="265"/>
      <c r="BQ65" s="265"/>
      <c r="BR65" s="265"/>
      <c r="BS65" s="265"/>
      <c r="BT65" s="265"/>
      <c r="BU65" s="265"/>
      <c r="BV65" s="265"/>
      <c r="BW65" s="265"/>
      <c r="BX65" s="265"/>
      <c r="BY65" s="265"/>
      <c r="BZ65" s="265"/>
      <c r="CA65" s="265"/>
      <c r="CB65" s="265"/>
      <c r="CC65" s="265"/>
      <c r="CD65" s="265"/>
      <c r="CE65" s="265"/>
      <c r="CF65" s="265"/>
      <c r="CG65" s="265"/>
      <c r="CH65" s="265"/>
      <c r="CI65" s="265"/>
      <c r="CJ65" s="265"/>
      <c r="CK65" s="265"/>
      <c r="CL65" s="265"/>
    </row>
    <row r="66" spans="1:90" s="277" customFormat="1" ht="15">
      <c r="A66" s="222">
        <v>310</v>
      </c>
      <c r="B66" s="245" t="s">
        <v>56</v>
      </c>
      <c r="C66" s="223">
        <f aca="true" t="shared" si="23" ref="C66:M66">C67</f>
        <v>210102</v>
      </c>
      <c r="D66" s="223">
        <f t="shared" si="23"/>
        <v>0</v>
      </c>
      <c r="E66" s="223">
        <f t="shared" si="23"/>
        <v>210102</v>
      </c>
      <c r="F66" s="428">
        <f t="shared" si="23"/>
        <v>87700</v>
      </c>
      <c r="G66" s="223">
        <f t="shared" si="23"/>
        <v>297802</v>
      </c>
      <c r="H66" s="223">
        <f t="shared" si="23"/>
        <v>0</v>
      </c>
      <c r="I66" s="223">
        <f t="shared" si="23"/>
        <v>297802</v>
      </c>
      <c r="J66" s="223">
        <f t="shared" si="23"/>
        <v>0</v>
      </c>
      <c r="K66" s="223">
        <f t="shared" si="23"/>
        <v>297802</v>
      </c>
      <c r="L66" s="223">
        <f t="shared" si="23"/>
        <v>5365</v>
      </c>
      <c r="M66" s="223">
        <f t="shared" si="23"/>
        <v>303167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</row>
    <row r="67" spans="1:90" s="22" customFormat="1" ht="14.25" outlineLevel="1">
      <c r="A67" s="53">
        <v>312</v>
      </c>
      <c r="B67" s="246" t="s">
        <v>57</v>
      </c>
      <c r="C67" s="55">
        <f>SUM(C68:C76)</f>
        <v>210102</v>
      </c>
      <c r="D67" s="55">
        <f>SUM(D68:D76)</f>
        <v>0</v>
      </c>
      <c r="E67" s="55">
        <f>SUM(E68:E76)</f>
        <v>210102</v>
      </c>
      <c r="F67" s="429">
        <f aca="true" t="shared" si="24" ref="F67:K67">SUM(F68:F77)</f>
        <v>87700</v>
      </c>
      <c r="G67" s="55">
        <f t="shared" si="24"/>
        <v>297802</v>
      </c>
      <c r="H67" s="55">
        <f t="shared" si="24"/>
        <v>0</v>
      </c>
      <c r="I67" s="55">
        <f t="shared" si="24"/>
        <v>297802</v>
      </c>
      <c r="J67" s="55">
        <f t="shared" si="24"/>
        <v>0</v>
      </c>
      <c r="K67" s="55">
        <f t="shared" si="24"/>
        <v>297802</v>
      </c>
      <c r="L67" s="55">
        <f>SUM(L68:L77)</f>
        <v>5365</v>
      </c>
      <c r="M67" s="55">
        <f>SUM(M68:M77)</f>
        <v>303167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</row>
    <row r="68" spans="1:90" s="11" customFormat="1" ht="14.25" outlineLevel="1">
      <c r="A68" s="80">
        <v>312001</v>
      </c>
      <c r="B68" s="247" t="s">
        <v>58</v>
      </c>
      <c r="C68" s="81">
        <v>200000</v>
      </c>
      <c r="D68" s="81">
        <v>0</v>
      </c>
      <c r="E68" s="81">
        <v>200000</v>
      </c>
      <c r="F68" s="430">
        <f>2576+1118</f>
        <v>3694</v>
      </c>
      <c r="G68" s="84">
        <f>F68+E68</f>
        <v>203694</v>
      </c>
      <c r="H68" s="81">
        <v>0</v>
      </c>
      <c r="I68" s="84">
        <f>H68+G68</f>
        <v>203694</v>
      </c>
      <c r="J68" s="81">
        <v>0</v>
      </c>
      <c r="K68" s="84">
        <f>J68+I68</f>
        <v>203694</v>
      </c>
      <c r="L68" s="81">
        <v>5415</v>
      </c>
      <c r="M68" s="84">
        <f>L68+K68</f>
        <v>209109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</row>
    <row r="69" spans="1:90" s="11" customFormat="1" ht="14.25" outlineLevel="1">
      <c r="A69" s="82">
        <v>312001</v>
      </c>
      <c r="B69" s="248" t="s">
        <v>59</v>
      </c>
      <c r="C69" s="83">
        <v>1929</v>
      </c>
      <c r="D69" s="83">
        <v>0</v>
      </c>
      <c r="E69" s="83">
        <v>1929</v>
      </c>
      <c r="F69" s="431">
        <v>239</v>
      </c>
      <c r="G69" s="84">
        <f aca="true" t="shared" si="25" ref="G69:K76">F69+E69</f>
        <v>2168</v>
      </c>
      <c r="H69" s="83">
        <v>0</v>
      </c>
      <c r="I69" s="84">
        <f t="shared" si="25"/>
        <v>2168</v>
      </c>
      <c r="J69" s="83">
        <v>0</v>
      </c>
      <c r="K69" s="84">
        <f t="shared" si="25"/>
        <v>2168</v>
      </c>
      <c r="L69" s="83">
        <v>0</v>
      </c>
      <c r="M69" s="84">
        <f aca="true" t="shared" si="26" ref="M69:M77">L69+K69</f>
        <v>2168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11" customFormat="1" ht="14.25" outlineLevel="1">
      <c r="A70" s="82">
        <v>312001</v>
      </c>
      <c r="B70" s="248" t="s">
        <v>60</v>
      </c>
      <c r="C70" s="84">
        <v>985</v>
      </c>
      <c r="D70" s="84">
        <v>0</v>
      </c>
      <c r="E70" s="84">
        <v>985</v>
      </c>
      <c r="F70" s="358">
        <v>0</v>
      </c>
      <c r="G70" s="84">
        <f t="shared" si="25"/>
        <v>985</v>
      </c>
      <c r="H70" s="84">
        <v>0</v>
      </c>
      <c r="I70" s="84">
        <f t="shared" si="25"/>
        <v>985</v>
      </c>
      <c r="J70" s="84">
        <v>0</v>
      </c>
      <c r="K70" s="84">
        <f t="shared" si="25"/>
        <v>985</v>
      </c>
      <c r="L70" s="84">
        <v>-50</v>
      </c>
      <c r="M70" s="84">
        <f t="shared" si="26"/>
        <v>935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</row>
    <row r="71" spans="1:90" s="11" customFormat="1" ht="14.25" outlineLevel="1">
      <c r="A71" s="82">
        <v>312001</v>
      </c>
      <c r="B71" s="248" t="s">
        <v>61</v>
      </c>
      <c r="C71" s="84">
        <v>4120</v>
      </c>
      <c r="D71" s="85">
        <v>0</v>
      </c>
      <c r="E71" s="84">
        <v>4120</v>
      </c>
      <c r="F71" s="85">
        <v>-1220</v>
      </c>
      <c r="G71" s="84">
        <f t="shared" si="25"/>
        <v>2900</v>
      </c>
      <c r="H71" s="85">
        <v>0</v>
      </c>
      <c r="I71" s="84">
        <f t="shared" si="25"/>
        <v>2900</v>
      </c>
      <c r="J71" s="85">
        <v>0</v>
      </c>
      <c r="K71" s="84">
        <f t="shared" si="25"/>
        <v>2900</v>
      </c>
      <c r="L71" s="85">
        <v>0</v>
      </c>
      <c r="M71" s="84">
        <f t="shared" si="26"/>
        <v>2900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11" customFormat="1" ht="14.25" outlineLevel="1">
      <c r="A72" s="82">
        <v>312001</v>
      </c>
      <c r="B72" s="248" t="s">
        <v>62</v>
      </c>
      <c r="C72" s="84">
        <v>1280</v>
      </c>
      <c r="D72" s="84">
        <v>0</v>
      </c>
      <c r="E72" s="84">
        <v>1280</v>
      </c>
      <c r="F72" s="358">
        <v>0</v>
      </c>
      <c r="G72" s="84">
        <f t="shared" si="25"/>
        <v>1280</v>
      </c>
      <c r="H72" s="84">
        <v>0</v>
      </c>
      <c r="I72" s="84">
        <f t="shared" si="25"/>
        <v>1280</v>
      </c>
      <c r="J72" s="84">
        <v>0</v>
      </c>
      <c r="K72" s="84">
        <f t="shared" si="25"/>
        <v>1280</v>
      </c>
      <c r="L72" s="84">
        <v>0</v>
      </c>
      <c r="M72" s="84">
        <f t="shared" si="26"/>
        <v>1280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pans="1:90" s="88" customFormat="1" ht="14.25" outlineLevel="1">
      <c r="A73" s="41">
        <v>312001</v>
      </c>
      <c r="B73" s="248" t="s">
        <v>63</v>
      </c>
      <c r="C73" s="86">
        <v>120</v>
      </c>
      <c r="D73" s="87">
        <v>0</v>
      </c>
      <c r="E73" s="86">
        <v>120</v>
      </c>
      <c r="F73" s="87">
        <v>0</v>
      </c>
      <c r="G73" s="84">
        <f t="shared" si="25"/>
        <v>120</v>
      </c>
      <c r="H73" s="87">
        <v>0</v>
      </c>
      <c r="I73" s="84">
        <f t="shared" si="25"/>
        <v>120</v>
      </c>
      <c r="J73" s="87">
        <v>0</v>
      </c>
      <c r="K73" s="84">
        <f t="shared" si="25"/>
        <v>120</v>
      </c>
      <c r="L73" s="87">
        <v>0</v>
      </c>
      <c r="M73" s="84">
        <f t="shared" si="26"/>
        <v>120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</row>
    <row r="74" spans="1:90" s="11" customFormat="1" ht="14.25" outlineLevel="1">
      <c r="A74" s="80">
        <v>312001</v>
      </c>
      <c r="B74" s="248" t="s">
        <v>64</v>
      </c>
      <c r="C74" s="81">
        <v>368</v>
      </c>
      <c r="D74" s="89">
        <v>0</v>
      </c>
      <c r="E74" s="81">
        <v>368</v>
      </c>
      <c r="F74" s="89">
        <v>0</v>
      </c>
      <c r="G74" s="84">
        <f t="shared" si="25"/>
        <v>368</v>
      </c>
      <c r="H74" s="89">
        <v>0</v>
      </c>
      <c r="I74" s="84">
        <f t="shared" si="25"/>
        <v>368</v>
      </c>
      <c r="J74" s="89">
        <v>0</v>
      </c>
      <c r="K74" s="84">
        <f t="shared" si="25"/>
        <v>368</v>
      </c>
      <c r="L74" s="89">
        <v>0</v>
      </c>
      <c r="M74" s="84">
        <f t="shared" si="26"/>
        <v>368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</row>
    <row r="75" spans="1:90" s="11" customFormat="1" ht="14.25" outlineLevel="1">
      <c r="A75" s="41">
        <v>312001</v>
      </c>
      <c r="B75" s="248" t="s">
        <v>65</v>
      </c>
      <c r="C75" s="83">
        <v>400</v>
      </c>
      <c r="D75" s="90">
        <v>0</v>
      </c>
      <c r="E75" s="83">
        <v>400</v>
      </c>
      <c r="F75" s="90">
        <v>0</v>
      </c>
      <c r="G75" s="84">
        <f t="shared" si="25"/>
        <v>400</v>
      </c>
      <c r="H75" s="90">
        <v>0</v>
      </c>
      <c r="I75" s="84">
        <f t="shared" si="25"/>
        <v>400</v>
      </c>
      <c r="J75" s="90">
        <v>0</v>
      </c>
      <c r="K75" s="84">
        <f t="shared" si="25"/>
        <v>400</v>
      </c>
      <c r="L75" s="90">
        <v>0</v>
      </c>
      <c r="M75" s="84">
        <f t="shared" si="26"/>
        <v>400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</row>
    <row r="76" spans="1:90" s="11" customFormat="1" ht="14.25" outlineLevel="1">
      <c r="A76" s="91">
        <v>312001</v>
      </c>
      <c r="B76" s="249" t="s">
        <v>66</v>
      </c>
      <c r="C76" s="86">
        <v>900</v>
      </c>
      <c r="D76" s="87">
        <v>0</v>
      </c>
      <c r="E76" s="86">
        <v>900</v>
      </c>
      <c r="F76" s="358">
        <v>0</v>
      </c>
      <c r="G76" s="84">
        <f t="shared" si="25"/>
        <v>900</v>
      </c>
      <c r="H76" s="84">
        <v>0</v>
      </c>
      <c r="I76" s="84">
        <f t="shared" si="25"/>
        <v>900</v>
      </c>
      <c r="J76" s="84">
        <v>0</v>
      </c>
      <c r="K76" s="84">
        <f t="shared" si="25"/>
        <v>900</v>
      </c>
      <c r="L76" s="84">
        <v>0</v>
      </c>
      <c r="M76" s="84">
        <f t="shared" si="26"/>
        <v>900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</row>
    <row r="77" spans="1:90" s="11" customFormat="1" ht="15" outlineLevel="1" thickBot="1">
      <c r="A77" s="91">
        <v>312001</v>
      </c>
      <c r="B77" s="250" t="s">
        <v>331</v>
      </c>
      <c r="C77" s="251"/>
      <c r="D77" s="252"/>
      <c r="E77" s="251">
        <v>0</v>
      </c>
      <c r="F77" s="426">
        <v>84987</v>
      </c>
      <c r="G77" s="182">
        <v>84987</v>
      </c>
      <c r="H77" s="251">
        <v>0</v>
      </c>
      <c r="I77" s="281">
        <v>84987</v>
      </c>
      <c r="J77" s="251">
        <v>0</v>
      </c>
      <c r="K77" s="281">
        <v>84987</v>
      </c>
      <c r="L77" s="251">
        <v>0</v>
      </c>
      <c r="M77" s="182">
        <f t="shared" si="26"/>
        <v>84987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</row>
    <row r="78" spans="1:90" s="12" customFormat="1" ht="15">
      <c r="A78" s="76">
        <v>320</v>
      </c>
      <c r="B78" s="77" t="s">
        <v>67</v>
      </c>
      <c r="C78" s="78">
        <f>C79</f>
        <v>15353</v>
      </c>
      <c r="D78" s="78">
        <f>D79</f>
        <v>0</v>
      </c>
      <c r="E78" s="78">
        <f>E79</f>
        <v>15353</v>
      </c>
      <c r="F78" s="78">
        <f aca="true" t="shared" si="27" ref="F78:M78">SUM(F79)</f>
        <v>28200</v>
      </c>
      <c r="G78" s="78">
        <f t="shared" si="27"/>
        <v>43553</v>
      </c>
      <c r="H78" s="78">
        <f t="shared" si="27"/>
        <v>0</v>
      </c>
      <c r="I78" s="78">
        <f t="shared" si="27"/>
        <v>43553</v>
      </c>
      <c r="J78" s="78">
        <f t="shared" si="27"/>
        <v>0</v>
      </c>
      <c r="K78" s="78">
        <f t="shared" si="27"/>
        <v>43553</v>
      </c>
      <c r="L78" s="78">
        <f t="shared" si="27"/>
        <v>59</v>
      </c>
      <c r="M78" s="78">
        <f t="shared" si="27"/>
        <v>43612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 s="262"/>
      <c r="AO78" s="262"/>
      <c r="AP78" s="262"/>
      <c r="AQ78" s="262"/>
      <c r="AR78" s="262"/>
      <c r="AS78" s="262"/>
      <c r="AT78" s="262"/>
      <c r="AU78" s="262"/>
      <c r="AV78" s="262"/>
      <c r="AW78" s="262"/>
      <c r="AX78" s="262"/>
      <c r="AY78" s="262"/>
      <c r="AZ78" s="262"/>
      <c r="BA78" s="262"/>
      <c r="BB78" s="262"/>
      <c r="BC78" s="262"/>
      <c r="BD78" s="262"/>
      <c r="BE78" s="262"/>
      <c r="BF78" s="262"/>
      <c r="BG78" s="262"/>
      <c r="BH78" s="262"/>
      <c r="BI78" s="262"/>
      <c r="BJ78" s="262"/>
      <c r="BK78" s="262"/>
      <c r="BL78" s="262"/>
      <c r="BM78" s="262"/>
      <c r="BN78" s="262"/>
      <c r="BO78" s="262"/>
      <c r="BP78" s="262"/>
      <c r="BQ78" s="262"/>
      <c r="BR78" s="262"/>
      <c r="BS78" s="262"/>
      <c r="BT78" s="262"/>
      <c r="BU78" s="262"/>
      <c r="BV78" s="262"/>
      <c r="BW78" s="262"/>
      <c r="BX78" s="262"/>
      <c r="BY78" s="262"/>
      <c r="BZ78" s="262"/>
      <c r="CA78" s="262"/>
      <c r="CB78" s="262"/>
      <c r="CC78" s="262"/>
      <c r="CD78" s="262"/>
      <c r="CE78" s="262"/>
      <c r="CF78" s="262"/>
      <c r="CG78" s="262"/>
      <c r="CH78" s="262"/>
      <c r="CI78" s="262"/>
      <c r="CJ78" s="262"/>
      <c r="CK78" s="262"/>
      <c r="CL78" s="262"/>
    </row>
    <row r="79" spans="1:90" s="22" customFormat="1" ht="14.25" outlineLevel="1">
      <c r="A79" s="53">
        <v>322</v>
      </c>
      <c r="B79" s="79" t="s">
        <v>57</v>
      </c>
      <c r="C79" s="55">
        <f>SUM(C80)</f>
        <v>15353</v>
      </c>
      <c r="D79" s="55">
        <f>SUM(D80)</f>
        <v>0</v>
      </c>
      <c r="E79" s="55">
        <f>SUM(E80)</f>
        <v>15353</v>
      </c>
      <c r="F79" s="55">
        <f>SUM(F80:F80)</f>
        <v>28200</v>
      </c>
      <c r="G79" s="55">
        <f>SUM(G80:G80)</f>
        <v>43553</v>
      </c>
      <c r="H79" s="55">
        <f>SUM(H80:H80)</f>
        <v>0</v>
      </c>
      <c r="I79" s="55">
        <f>SUM(I80:I80)</f>
        <v>43553</v>
      </c>
      <c r="J79" s="55">
        <f>SUM(J80:J80)</f>
        <v>0</v>
      </c>
      <c r="K79" s="55">
        <f>SUM(K80:K81)</f>
        <v>43553</v>
      </c>
      <c r="L79" s="55">
        <f>SUM(L80:L81)</f>
        <v>59</v>
      </c>
      <c r="M79" s="55">
        <f>SUM(M80:M81)</f>
        <v>43612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</row>
    <row r="80" spans="1:90" s="11" customFormat="1" ht="14.25" outlineLevel="1">
      <c r="A80" s="61">
        <v>322001</v>
      </c>
      <c r="B80" s="57" t="s">
        <v>68</v>
      </c>
      <c r="C80" s="84">
        <v>15353</v>
      </c>
      <c r="D80" s="85">
        <v>0</v>
      </c>
      <c r="E80" s="84">
        <v>15353</v>
      </c>
      <c r="F80" s="85">
        <f>3742+24288+170</f>
        <v>28200</v>
      </c>
      <c r="G80" s="84">
        <f>F80+E80</f>
        <v>43553</v>
      </c>
      <c r="H80" s="85">
        <v>0</v>
      </c>
      <c r="I80" s="84">
        <f>H80+G80</f>
        <v>43553</v>
      </c>
      <c r="J80" s="85">
        <v>0</v>
      </c>
      <c r="K80" s="84">
        <f>J80+I80</f>
        <v>43553</v>
      </c>
      <c r="L80" s="85">
        <v>0</v>
      </c>
      <c r="M80" s="84">
        <f>L80+K80</f>
        <v>43553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</row>
    <row r="81" spans="1:90" s="11" customFormat="1" ht="14.25" outlineLevel="1">
      <c r="A81" s="61">
        <v>322001</v>
      </c>
      <c r="B81" s="57" t="s">
        <v>392</v>
      </c>
      <c r="C81" s="84"/>
      <c r="D81" s="85"/>
      <c r="E81" s="84"/>
      <c r="F81" s="85"/>
      <c r="G81" s="84"/>
      <c r="H81" s="85"/>
      <c r="I81" s="84"/>
      <c r="J81" s="85"/>
      <c r="K81" s="84">
        <v>0</v>
      </c>
      <c r="L81" s="85">
        <v>59</v>
      </c>
      <c r="M81" s="84">
        <f>L81+K81</f>
        <v>59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</row>
    <row r="82" spans="1:90" s="11" customFormat="1" ht="15" outlineLevel="1">
      <c r="A82" s="76">
        <v>330</v>
      </c>
      <c r="B82" s="77" t="s">
        <v>393</v>
      </c>
      <c r="C82" s="78">
        <f>C83</f>
        <v>0</v>
      </c>
      <c r="D82" s="78">
        <f>D83</f>
        <v>0</v>
      </c>
      <c r="E82" s="78">
        <f>E83</f>
        <v>0</v>
      </c>
      <c r="F82" s="78">
        <f aca="true" t="shared" si="28" ref="F82:M82">SUM(F83)</f>
        <v>0</v>
      </c>
      <c r="G82" s="78">
        <f t="shared" si="28"/>
        <v>0</v>
      </c>
      <c r="H82" s="78">
        <f t="shared" si="28"/>
        <v>0</v>
      </c>
      <c r="I82" s="78">
        <f t="shared" si="28"/>
        <v>0</v>
      </c>
      <c r="J82" s="78">
        <f t="shared" si="28"/>
        <v>0</v>
      </c>
      <c r="K82" s="78">
        <f t="shared" si="28"/>
        <v>0</v>
      </c>
      <c r="L82" s="78">
        <f t="shared" si="28"/>
        <v>314</v>
      </c>
      <c r="M82" s="78">
        <f t="shared" si="28"/>
        <v>314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</row>
    <row r="83" spans="1:90" s="11" customFormat="1" ht="14.25" outlineLevel="1">
      <c r="A83" s="61">
        <v>332002</v>
      </c>
      <c r="B83" s="57" t="s">
        <v>394</v>
      </c>
      <c r="C83" s="84"/>
      <c r="D83" s="85"/>
      <c r="E83" s="84"/>
      <c r="F83" s="85"/>
      <c r="G83" s="84"/>
      <c r="H83" s="85"/>
      <c r="I83" s="84"/>
      <c r="J83" s="85"/>
      <c r="K83" s="84">
        <v>0</v>
      </c>
      <c r="L83" s="85">
        <v>314</v>
      </c>
      <c r="M83" s="84">
        <f>SUM(K83:L83)</f>
        <v>314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</row>
    <row r="84" spans="1:90" s="279" customFormat="1" ht="15" outlineLevel="1">
      <c r="A84" s="224">
        <v>340</v>
      </c>
      <c r="B84" s="225" t="s">
        <v>69</v>
      </c>
      <c r="C84" s="199">
        <f aca="true" t="shared" si="29" ref="C84:M84">SUM(C85)</f>
        <v>1460</v>
      </c>
      <c r="D84" s="199">
        <f t="shared" si="29"/>
        <v>0</v>
      </c>
      <c r="E84" s="199">
        <f t="shared" si="29"/>
        <v>1460</v>
      </c>
      <c r="F84" s="199">
        <f t="shared" si="29"/>
        <v>666</v>
      </c>
      <c r="G84" s="199">
        <f t="shared" si="29"/>
        <v>2126</v>
      </c>
      <c r="H84" s="199">
        <f t="shared" si="29"/>
        <v>0</v>
      </c>
      <c r="I84" s="199">
        <f t="shared" si="29"/>
        <v>2126</v>
      </c>
      <c r="J84" s="199">
        <f t="shared" si="29"/>
        <v>0</v>
      </c>
      <c r="K84" s="199">
        <f t="shared" si="29"/>
        <v>2126</v>
      </c>
      <c r="L84" s="199">
        <f t="shared" si="29"/>
        <v>0</v>
      </c>
      <c r="M84" s="199">
        <f t="shared" si="29"/>
        <v>2126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</row>
    <row r="85" spans="1:90" s="11" customFormat="1" ht="15" outlineLevel="1" thickBot="1">
      <c r="A85" s="92">
        <v>341</v>
      </c>
      <c r="B85" s="69" t="s">
        <v>70</v>
      </c>
      <c r="C85" s="81">
        <v>1460</v>
      </c>
      <c r="D85" s="89">
        <v>0</v>
      </c>
      <c r="E85" s="81">
        <v>1460</v>
      </c>
      <c r="F85" s="89">
        <v>666</v>
      </c>
      <c r="G85" s="81">
        <v>2126</v>
      </c>
      <c r="H85" s="89">
        <v>0</v>
      </c>
      <c r="I85" s="81">
        <v>2126</v>
      </c>
      <c r="J85" s="89">
        <v>0</v>
      </c>
      <c r="K85" s="81">
        <v>2126</v>
      </c>
      <c r="L85" s="89">
        <v>0</v>
      </c>
      <c r="M85" s="81">
        <v>2126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</row>
    <row r="86" spans="1:90" s="454" customFormat="1" ht="18" customHeight="1" thickBot="1">
      <c r="A86" s="475" t="s">
        <v>71</v>
      </c>
      <c r="B86" s="476"/>
      <c r="C86" s="52">
        <f aca="true" t="shared" si="30" ref="C86:I86">C87+C91</f>
        <v>106000</v>
      </c>
      <c r="D86" s="52">
        <f t="shared" si="30"/>
        <v>0</v>
      </c>
      <c r="E86" s="52">
        <f t="shared" si="30"/>
        <v>106000</v>
      </c>
      <c r="F86" s="52">
        <f t="shared" si="30"/>
        <v>127108</v>
      </c>
      <c r="G86" s="52">
        <f t="shared" si="30"/>
        <v>233108</v>
      </c>
      <c r="H86" s="52">
        <f t="shared" si="30"/>
        <v>0</v>
      </c>
      <c r="I86" s="52">
        <f t="shared" si="30"/>
        <v>233108</v>
      </c>
      <c r="J86" s="52">
        <f>J87+J91</f>
        <v>0</v>
      </c>
      <c r="K86" s="52">
        <f>K87+K91</f>
        <v>233108</v>
      </c>
      <c r="L86" s="52">
        <f>L87+L91</f>
        <v>0</v>
      </c>
      <c r="M86" s="52">
        <f>M87+M91</f>
        <v>233108</v>
      </c>
      <c r="N86" s="434"/>
      <c r="O86" s="434"/>
      <c r="P86" s="434"/>
      <c r="Q86" s="434"/>
      <c r="R86" s="434"/>
      <c r="S86" s="434"/>
      <c r="T86" s="434"/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  <c r="AK86" s="434"/>
      <c r="AL86" s="434"/>
      <c r="AM86" s="434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</row>
    <row r="87" spans="1:90" s="12" customFormat="1" ht="15">
      <c r="A87" s="416">
        <v>400</v>
      </c>
      <c r="B87" s="417" t="s">
        <v>72</v>
      </c>
      <c r="C87" s="418">
        <f>C88</f>
        <v>106000</v>
      </c>
      <c r="D87" s="418">
        <v>0</v>
      </c>
      <c r="E87" s="418">
        <f aca="true" t="shared" si="31" ref="E87:M87">E88</f>
        <v>106000</v>
      </c>
      <c r="F87" s="418">
        <f t="shared" si="31"/>
        <v>69668</v>
      </c>
      <c r="G87" s="418">
        <f t="shared" si="31"/>
        <v>175668</v>
      </c>
      <c r="H87" s="418">
        <f t="shared" si="31"/>
        <v>0</v>
      </c>
      <c r="I87" s="418">
        <f t="shared" si="31"/>
        <v>175668</v>
      </c>
      <c r="J87" s="418">
        <f t="shared" si="31"/>
        <v>0</v>
      </c>
      <c r="K87" s="418">
        <f t="shared" si="31"/>
        <v>175668</v>
      </c>
      <c r="L87" s="418">
        <f t="shared" si="31"/>
        <v>0</v>
      </c>
      <c r="M87" s="418">
        <f t="shared" si="31"/>
        <v>175668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  <c r="CE87" s="262"/>
      <c r="CF87" s="262"/>
      <c r="CG87" s="262"/>
      <c r="CH87" s="262"/>
      <c r="CI87" s="262"/>
      <c r="CJ87" s="262"/>
      <c r="CK87" s="262"/>
      <c r="CL87" s="262"/>
    </row>
    <row r="88" spans="1:90" s="277" customFormat="1" ht="15" outlineLevel="1">
      <c r="A88" s="241">
        <v>450</v>
      </c>
      <c r="B88" s="242" t="s">
        <v>73</v>
      </c>
      <c r="C88" s="227">
        <v>106000</v>
      </c>
      <c r="D88" s="227">
        <f>SUM(D90)</f>
        <v>0</v>
      </c>
      <c r="E88" s="227">
        <v>106000</v>
      </c>
      <c r="F88" s="227">
        <f aca="true" t="shared" si="32" ref="F88:K88">F89+F90</f>
        <v>69668</v>
      </c>
      <c r="G88" s="227">
        <f t="shared" si="32"/>
        <v>175668</v>
      </c>
      <c r="H88" s="227">
        <f t="shared" si="32"/>
        <v>0</v>
      </c>
      <c r="I88" s="227">
        <f t="shared" si="32"/>
        <v>175668</v>
      </c>
      <c r="J88" s="227">
        <f t="shared" si="32"/>
        <v>0</v>
      </c>
      <c r="K88" s="227">
        <f t="shared" si="32"/>
        <v>175668</v>
      </c>
      <c r="L88" s="227">
        <f>L89+L90</f>
        <v>0</v>
      </c>
      <c r="M88" s="227">
        <f>M89+M90</f>
        <v>175668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</row>
    <row r="89" spans="1:90" s="11" customFormat="1" ht="14.25" outlineLevel="1">
      <c r="A89" s="258">
        <v>453</v>
      </c>
      <c r="B89" s="94" t="s">
        <v>338</v>
      </c>
      <c r="C89" s="43">
        <v>0</v>
      </c>
      <c r="D89" s="70">
        <v>0</v>
      </c>
      <c r="E89" s="43">
        <v>0</v>
      </c>
      <c r="F89" s="70">
        <f>26452+6556+2000</f>
        <v>35008</v>
      </c>
      <c r="G89" s="43">
        <f>E89+F89</f>
        <v>35008</v>
      </c>
      <c r="H89" s="70">
        <v>0</v>
      </c>
      <c r="I89" s="43">
        <f>G89+H89</f>
        <v>35008</v>
      </c>
      <c r="J89" s="70">
        <v>0</v>
      </c>
      <c r="K89" s="43">
        <f>I89+J89</f>
        <v>35008</v>
      </c>
      <c r="L89" s="70">
        <v>0</v>
      </c>
      <c r="M89" s="43">
        <f>K89+L89</f>
        <v>35008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</row>
    <row r="90" spans="1:90" s="11" customFormat="1" ht="14.25" outlineLevel="1">
      <c r="A90" s="82">
        <v>454</v>
      </c>
      <c r="B90" s="31" t="s">
        <v>74</v>
      </c>
      <c r="C90" s="256">
        <f>10000+96000</f>
        <v>106000</v>
      </c>
      <c r="D90" s="257">
        <v>0</v>
      </c>
      <c r="E90" s="256">
        <f>10000+96000</f>
        <v>106000</v>
      </c>
      <c r="F90" s="257">
        <f>13954+20706</f>
        <v>34660</v>
      </c>
      <c r="G90" s="256">
        <f>E90+F90</f>
        <v>140660</v>
      </c>
      <c r="H90" s="257">
        <v>0</v>
      </c>
      <c r="I90" s="256">
        <f>G90+H90</f>
        <v>140660</v>
      </c>
      <c r="J90" s="257">
        <v>0</v>
      </c>
      <c r="K90" s="256">
        <f>I90+J90</f>
        <v>140660</v>
      </c>
      <c r="L90" s="257">
        <v>0</v>
      </c>
      <c r="M90" s="256">
        <f>K90+L90</f>
        <v>140660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</row>
    <row r="91" spans="1:90" s="278" customFormat="1" ht="15">
      <c r="A91" s="235">
        <v>500</v>
      </c>
      <c r="B91" s="236" t="s">
        <v>75</v>
      </c>
      <c r="C91" s="237">
        <f aca="true" t="shared" si="33" ref="C91:F92">SUM(C92)</f>
        <v>0</v>
      </c>
      <c r="D91" s="237">
        <f t="shared" si="33"/>
        <v>0</v>
      </c>
      <c r="E91" s="237">
        <f t="shared" si="33"/>
        <v>0</v>
      </c>
      <c r="F91" s="237">
        <f t="shared" si="33"/>
        <v>57440</v>
      </c>
      <c r="G91" s="237">
        <f aca="true" t="shared" si="34" ref="G91:M92">SUM(G92)</f>
        <v>57440</v>
      </c>
      <c r="H91" s="237">
        <f t="shared" si="34"/>
        <v>0</v>
      </c>
      <c r="I91" s="237">
        <f t="shared" si="34"/>
        <v>57440</v>
      </c>
      <c r="J91" s="237">
        <f t="shared" si="34"/>
        <v>0</v>
      </c>
      <c r="K91" s="237">
        <f t="shared" si="34"/>
        <v>57440</v>
      </c>
      <c r="L91" s="237">
        <f t="shared" si="34"/>
        <v>0</v>
      </c>
      <c r="M91" s="237">
        <f t="shared" si="34"/>
        <v>57440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 s="265"/>
      <c r="AO91" s="265"/>
      <c r="AP91" s="265"/>
      <c r="AQ91" s="265"/>
      <c r="AR91" s="265"/>
      <c r="AS91" s="265"/>
      <c r="AT91" s="265"/>
      <c r="AU91" s="265"/>
      <c r="AV91" s="265"/>
      <c r="AW91" s="265"/>
      <c r="AX91" s="265"/>
      <c r="AY91" s="265"/>
      <c r="AZ91" s="265"/>
      <c r="BA91" s="265"/>
      <c r="BB91" s="265"/>
      <c r="BC91" s="265"/>
      <c r="BD91" s="265"/>
      <c r="BE91" s="265"/>
      <c r="BF91" s="265"/>
      <c r="BG91" s="265"/>
      <c r="BH91" s="265"/>
      <c r="BI91" s="265"/>
      <c r="BJ91" s="265"/>
      <c r="BK91" s="265"/>
      <c r="BL91" s="265"/>
      <c r="BM91" s="265"/>
      <c r="BN91" s="265"/>
      <c r="BO91" s="265"/>
      <c r="BP91" s="265"/>
      <c r="BQ91" s="265"/>
      <c r="BR91" s="265"/>
      <c r="BS91" s="265"/>
      <c r="BT91" s="265"/>
      <c r="BU91" s="265"/>
      <c r="BV91" s="265"/>
      <c r="BW91" s="265"/>
      <c r="BX91" s="265"/>
      <c r="BY91" s="265"/>
      <c r="BZ91" s="265"/>
      <c r="CA91" s="265"/>
      <c r="CB91" s="265"/>
      <c r="CC91" s="265"/>
      <c r="CD91" s="265"/>
      <c r="CE91" s="265"/>
      <c r="CF91" s="265"/>
      <c r="CG91" s="265"/>
      <c r="CH91" s="265"/>
      <c r="CI91" s="265"/>
      <c r="CJ91" s="265"/>
      <c r="CK91" s="265"/>
      <c r="CL91" s="265"/>
    </row>
    <row r="92" spans="1:90" s="279" customFormat="1" ht="15">
      <c r="A92" s="224">
        <v>510</v>
      </c>
      <c r="B92" s="226" t="s">
        <v>76</v>
      </c>
      <c r="C92" s="227">
        <f t="shared" si="33"/>
        <v>0</v>
      </c>
      <c r="D92" s="227">
        <f t="shared" si="33"/>
        <v>0</v>
      </c>
      <c r="E92" s="227">
        <f t="shared" si="33"/>
        <v>0</v>
      </c>
      <c r="F92" s="227">
        <f t="shared" si="33"/>
        <v>57440</v>
      </c>
      <c r="G92" s="227">
        <f t="shared" si="34"/>
        <v>57440</v>
      </c>
      <c r="H92" s="227">
        <f t="shared" si="34"/>
        <v>0</v>
      </c>
      <c r="I92" s="227">
        <f t="shared" si="34"/>
        <v>57440</v>
      </c>
      <c r="J92" s="227">
        <f t="shared" si="34"/>
        <v>0</v>
      </c>
      <c r="K92" s="227">
        <f t="shared" si="34"/>
        <v>57440</v>
      </c>
      <c r="L92" s="227">
        <f t="shared" si="34"/>
        <v>0</v>
      </c>
      <c r="M92" s="227">
        <f t="shared" si="34"/>
        <v>57440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</row>
    <row r="93" spans="1:90" s="57" customFormat="1" ht="15.75" outlineLevel="1" thickBot="1">
      <c r="A93" s="420">
        <v>513</v>
      </c>
      <c r="B93" s="421" t="s">
        <v>77</v>
      </c>
      <c r="C93" s="422">
        <v>0</v>
      </c>
      <c r="D93" s="422">
        <v>0</v>
      </c>
      <c r="E93" s="422">
        <v>0</v>
      </c>
      <c r="F93" s="422">
        <f>936+56504</f>
        <v>57440</v>
      </c>
      <c r="G93" s="422">
        <v>57440</v>
      </c>
      <c r="H93" s="422">
        <v>0</v>
      </c>
      <c r="I93" s="422">
        <v>57440</v>
      </c>
      <c r="J93" s="422">
        <v>0</v>
      </c>
      <c r="K93" s="422">
        <v>57440</v>
      </c>
      <c r="L93" s="422">
        <v>0</v>
      </c>
      <c r="M93" s="422">
        <v>57440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</row>
    <row r="94" spans="1:90" s="11" customFormat="1" ht="14.25">
      <c r="A94" s="94"/>
      <c r="B94" s="94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</row>
    <row r="95" spans="1:90" s="11" customFormat="1" ht="14.25">
      <c r="A95" s="94"/>
      <c r="B95" s="94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</row>
    <row r="96" spans="1:90" s="11" customFormat="1" ht="15" thickBot="1">
      <c r="A96" s="474" t="s">
        <v>78</v>
      </c>
      <c r="B96" s="47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</row>
    <row r="97" spans="1:90" s="11" customFormat="1" ht="15.75" customHeight="1" thickBot="1">
      <c r="A97" s="239" t="s">
        <v>79</v>
      </c>
      <c r="B97" s="96"/>
      <c r="C97" s="97">
        <f aca="true" t="shared" si="35" ref="C97:M97">SUM(C84+C66+C58+C53+C33+C25+C15+C10+C7)</f>
        <v>1165544</v>
      </c>
      <c r="D97" s="97">
        <f t="shared" si="35"/>
        <v>45750</v>
      </c>
      <c r="E97" s="97">
        <f t="shared" si="35"/>
        <v>1211294</v>
      </c>
      <c r="F97" s="97">
        <f t="shared" si="35"/>
        <v>103247</v>
      </c>
      <c r="G97" s="154">
        <f t="shared" si="35"/>
        <v>1314541</v>
      </c>
      <c r="H97" s="154">
        <f t="shared" si="35"/>
        <v>0</v>
      </c>
      <c r="I97" s="154">
        <f t="shared" si="35"/>
        <v>1314541</v>
      </c>
      <c r="J97" s="154">
        <f t="shared" si="35"/>
        <v>0</v>
      </c>
      <c r="K97" s="154">
        <f t="shared" si="35"/>
        <v>1314541</v>
      </c>
      <c r="L97" s="154">
        <f t="shared" si="35"/>
        <v>20719</v>
      </c>
      <c r="M97" s="154">
        <f t="shared" si="35"/>
        <v>1335260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</row>
    <row r="98" spans="1:90" s="11" customFormat="1" ht="15.75" customHeight="1" thickBot="1">
      <c r="A98" s="239" t="s">
        <v>80</v>
      </c>
      <c r="B98" s="96"/>
      <c r="C98" s="97">
        <f>SUM(C46+C78)</f>
        <v>59939</v>
      </c>
      <c r="D98" s="97">
        <f aca="true" t="shared" si="36" ref="D98:I98">D78+D46</f>
        <v>13984</v>
      </c>
      <c r="E98" s="97">
        <f t="shared" si="36"/>
        <v>73923</v>
      </c>
      <c r="F98" s="97">
        <f t="shared" si="36"/>
        <v>29900</v>
      </c>
      <c r="G98" s="154">
        <f t="shared" si="36"/>
        <v>103823</v>
      </c>
      <c r="H98" s="154">
        <f t="shared" si="36"/>
        <v>0</v>
      </c>
      <c r="I98" s="154">
        <f t="shared" si="36"/>
        <v>103823</v>
      </c>
      <c r="J98" s="154">
        <f>J78+J46</f>
        <v>21000</v>
      </c>
      <c r="K98" s="154">
        <f>K78+K46+K82</f>
        <v>124823</v>
      </c>
      <c r="L98" s="154">
        <f>L78+L46+L82</f>
        <v>6082</v>
      </c>
      <c r="M98" s="154">
        <f>M78+M46+M82</f>
        <v>130905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</row>
    <row r="99" spans="1:90" s="11" customFormat="1" ht="15.75" customHeight="1" thickBot="1">
      <c r="A99" s="98" t="s">
        <v>81</v>
      </c>
      <c r="B99" s="99"/>
      <c r="C99" s="100">
        <f aca="true" t="shared" si="37" ref="C99:I99">SUM(C86)</f>
        <v>106000</v>
      </c>
      <c r="D99" s="100">
        <f t="shared" si="37"/>
        <v>0</v>
      </c>
      <c r="E99" s="100">
        <f t="shared" si="37"/>
        <v>106000</v>
      </c>
      <c r="F99" s="100">
        <f t="shared" si="37"/>
        <v>127108</v>
      </c>
      <c r="G99" s="440">
        <f t="shared" si="37"/>
        <v>233108</v>
      </c>
      <c r="H99" s="440">
        <f t="shared" si="37"/>
        <v>0</v>
      </c>
      <c r="I99" s="440">
        <f t="shared" si="37"/>
        <v>233108</v>
      </c>
      <c r="J99" s="440">
        <f>SUM(J86)</f>
        <v>0</v>
      </c>
      <c r="K99" s="440">
        <f>SUM(K86)</f>
        <v>233108</v>
      </c>
      <c r="L99" s="440">
        <f>SUM(L86)</f>
        <v>0</v>
      </c>
      <c r="M99" s="440">
        <f>SUM(M86)</f>
        <v>233108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</row>
    <row r="100" spans="1:90" s="11" customFormat="1" ht="15.75" customHeight="1" thickBot="1">
      <c r="A100" s="101" t="s">
        <v>82</v>
      </c>
      <c r="B100" s="99"/>
      <c r="C100" s="100">
        <f aca="true" t="shared" si="38" ref="C100:I100">C98+C97</f>
        <v>1225483</v>
      </c>
      <c r="D100" s="100">
        <f t="shared" si="38"/>
        <v>59734</v>
      </c>
      <c r="E100" s="100">
        <f t="shared" si="38"/>
        <v>1285217</v>
      </c>
      <c r="F100" s="100">
        <f t="shared" si="38"/>
        <v>133147</v>
      </c>
      <c r="G100" s="440">
        <f t="shared" si="38"/>
        <v>1418364</v>
      </c>
      <c r="H100" s="440">
        <f t="shared" si="38"/>
        <v>0</v>
      </c>
      <c r="I100" s="440">
        <f t="shared" si="38"/>
        <v>1418364</v>
      </c>
      <c r="J100" s="440">
        <f>J98+J97</f>
        <v>21000</v>
      </c>
      <c r="K100" s="440">
        <f>K98+K97</f>
        <v>1439364</v>
      </c>
      <c r="L100" s="440">
        <f>L98+L97</f>
        <v>26801</v>
      </c>
      <c r="M100" s="440">
        <f>M98+M97</f>
        <v>1466165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</row>
    <row r="101" spans="1:90" s="24" customFormat="1" ht="18" customHeight="1" thickBot="1">
      <c r="A101" s="472" t="s">
        <v>379</v>
      </c>
      <c r="B101" s="473"/>
      <c r="C101" s="238">
        <f aca="true" t="shared" si="39" ref="C101:I101">SUM(C97:C99)</f>
        <v>1331483</v>
      </c>
      <c r="D101" s="238">
        <f t="shared" si="39"/>
        <v>59734</v>
      </c>
      <c r="E101" s="238">
        <f t="shared" si="39"/>
        <v>1391217</v>
      </c>
      <c r="F101" s="238">
        <f t="shared" si="39"/>
        <v>260255</v>
      </c>
      <c r="G101" s="445">
        <f t="shared" si="39"/>
        <v>1651472</v>
      </c>
      <c r="H101" s="445">
        <f t="shared" si="39"/>
        <v>0</v>
      </c>
      <c r="I101" s="445">
        <f t="shared" si="39"/>
        <v>1651472</v>
      </c>
      <c r="J101" s="445">
        <f>SUM(J97:J99)</f>
        <v>21000</v>
      </c>
      <c r="K101" s="445">
        <f>SUM(K97:K99)</f>
        <v>1672472</v>
      </c>
      <c r="L101" s="445">
        <f>SUM(L97:L99)</f>
        <v>26801</v>
      </c>
      <c r="M101" s="445">
        <f>SUM(M97:M99)</f>
        <v>1699273</v>
      </c>
      <c r="N101"/>
      <c r="O101" s="466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 s="262"/>
      <c r="AO101" s="262"/>
      <c r="AP101" s="262"/>
      <c r="AQ101" s="262"/>
      <c r="AR101" s="262"/>
      <c r="AS101" s="262"/>
      <c r="AT101" s="262"/>
      <c r="AU101" s="262"/>
      <c r="AV101" s="262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2"/>
      <c r="BH101" s="262"/>
      <c r="BI101" s="262"/>
      <c r="BJ101" s="262"/>
      <c r="BK101" s="262"/>
      <c r="BL101" s="262"/>
      <c r="BM101" s="262"/>
      <c r="BN101" s="262"/>
      <c r="BO101" s="262"/>
      <c r="BP101" s="262"/>
      <c r="BQ101" s="262"/>
      <c r="BR101" s="262"/>
      <c r="BS101" s="262"/>
      <c r="BT101" s="262"/>
      <c r="BU101" s="262"/>
      <c r="BV101" s="262"/>
      <c r="BW101" s="262"/>
      <c r="BX101" s="262"/>
      <c r="BY101" s="262"/>
      <c r="BZ101" s="262"/>
      <c r="CA101" s="262"/>
      <c r="CB101" s="262"/>
      <c r="CC101" s="262"/>
      <c r="CD101" s="262"/>
      <c r="CE101" s="262"/>
      <c r="CF101" s="262"/>
      <c r="CG101" s="262"/>
      <c r="CH101" s="262"/>
      <c r="CI101" s="262"/>
      <c r="CJ101" s="262"/>
      <c r="CK101" s="262"/>
      <c r="CL101" s="262"/>
    </row>
    <row r="104" spans="1:13" ht="15">
      <c r="A104" s="104"/>
      <c r="B104" s="105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 ht="15">
      <c r="A105" s="104"/>
      <c r="B105" s="105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5">
      <c r="A106" s="104"/>
      <c r="B106" s="105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5">
      <c r="A107" s="104"/>
      <c r="B107" s="105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ht="15">
      <c r="A108" s="104"/>
      <c r="B108" s="105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5.75">
      <c r="A109" s="104"/>
      <c r="B109" s="254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15">
      <c r="A110" s="104"/>
      <c r="B110" s="105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spans="1:13" ht="15">
      <c r="A111" s="104"/>
      <c r="B111" s="105"/>
      <c r="C111" s="255"/>
      <c r="D111" s="255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1:13" ht="15">
      <c r="A112" s="104"/>
      <c r="B112" s="105"/>
      <c r="C112" s="255"/>
      <c r="D112" s="255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1:13" ht="15">
      <c r="A113" s="104"/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1:13" ht="15">
      <c r="A114" s="104"/>
      <c r="B114" s="105"/>
      <c r="C114" s="106"/>
      <c r="D114" s="255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1:13" ht="15">
      <c r="A115" s="104"/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1:13" ht="15">
      <c r="A116" s="104"/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1:13" ht="15">
      <c r="A117" s="104"/>
      <c r="B117" s="105"/>
      <c r="C117" s="255"/>
      <c r="D117" s="255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1:13" ht="15">
      <c r="A118" s="104"/>
      <c r="B118" s="105"/>
      <c r="C118" s="253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1:13" ht="15">
      <c r="A119" s="104"/>
      <c r="B119" s="105"/>
      <c r="C119" s="253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1:13" ht="15">
      <c r="A120" s="104"/>
      <c r="B120" s="105"/>
      <c r="C120" s="106">
        <f>SUM(C110:C119)</f>
        <v>0</v>
      </c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1:13" ht="15">
      <c r="A121" s="104"/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</row>
    <row r="122" spans="1:13" ht="15">
      <c r="A122" s="104"/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1:13" ht="15">
      <c r="A123" s="104"/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1:13" ht="15">
      <c r="A124" s="104"/>
      <c r="B124" s="105"/>
      <c r="C124" s="255">
        <f>C111+C112+D114+C117</f>
        <v>0</v>
      </c>
      <c r="D124" s="255" t="s">
        <v>332</v>
      </c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1:13" ht="15">
      <c r="A125" s="104"/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</row>
    <row r="126" spans="1:13" ht="15">
      <c r="A126" s="104"/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</row>
    <row r="127" spans="1:13" ht="15">
      <c r="A127" s="104"/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</row>
    <row r="128" spans="1:13" ht="15">
      <c r="A128" s="104"/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</row>
    <row r="129" spans="1:13" ht="15">
      <c r="A129" s="104"/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</row>
    <row r="130" spans="1:13" ht="15">
      <c r="A130" s="104"/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</row>
    <row r="131" spans="1:13" ht="15">
      <c r="A131" s="104"/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</row>
    <row r="132" spans="1:13" ht="15">
      <c r="A132" s="104"/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</row>
    <row r="133" spans="1:13" ht="15">
      <c r="A133" s="104"/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1:13" ht="15">
      <c r="A134" s="104"/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</row>
    <row r="135" spans="1:13" ht="15">
      <c r="A135" s="104"/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1:13" ht="15">
      <c r="A136" s="104"/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  <row r="137" spans="1:13" ht="15">
      <c r="A137" s="104"/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</row>
    <row r="138" spans="1:13" ht="15">
      <c r="A138" s="104"/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</row>
    <row r="139" spans="1:13" ht="15">
      <c r="A139" s="104"/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</row>
    <row r="140" spans="1:13" ht="15">
      <c r="A140" s="104"/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1:13" ht="15">
      <c r="A141" s="104"/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spans="1:13" ht="15">
      <c r="A142" s="104"/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</row>
    <row r="143" spans="1:13" ht="15">
      <c r="A143" s="104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5">
      <c r="A144" s="104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5">
      <c r="A145" s="104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5">
      <c r="A146" s="104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5">
      <c r="A147" s="104"/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</row>
    <row r="148" spans="1:13" ht="15">
      <c r="A148" s="104"/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49" spans="1:13" ht="15">
      <c r="A149" s="104"/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</row>
    <row r="150" spans="1:13" ht="15">
      <c r="A150" s="104"/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</row>
    <row r="151" spans="1:13" ht="15">
      <c r="A151" s="104"/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</row>
    <row r="152" spans="1:13" ht="15">
      <c r="A152" s="104"/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</row>
    <row r="153" spans="1:13" ht="15">
      <c r="A153" s="104"/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154" spans="1:13" ht="15">
      <c r="A154" s="104"/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</row>
    <row r="155" spans="1:13" ht="15">
      <c r="A155" s="104"/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</row>
    <row r="156" spans="1:13" ht="15">
      <c r="A156" s="104"/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</row>
    <row r="157" spans="1:13" ht="15">
      <c r="A157" s="104"/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158" spans="1:13" ht="15">
      <c r="A158" s="104"/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159" spans="1:13" ht="15">
      <c r="A159" s="104"/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</row>
    <row r="160" spans="1:13" ht="15">
      <c r="A160" s="104"/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</row>
    <row r="161" spans="1:13" ht="15">
      <c r="A161" s="104"/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162" spans="1:13" ht="15">
      <c r="A162" s="104"/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</row>
    <row r="163" spans="1:13" ht="15">
      <c r="A163" s="104"/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</row>
    <row r="164" spans="1:13" ht="15">
      <c r="A164" s="104"/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</row>
    <row r="165" spans="1:13" ht="15">
      <c r="A165" s="104"/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</row>
    <row r="166" spans="1:13" ht="15">
      <c r="A166" s="104"/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</row>
    <row r="167" spans="1:13" ht="15">
      <c r="A167" s="104"/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</row>
    <row r="168" spans="1:13" ht="15">
      <c r="A168" s="104"/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</row>
    <row r="169" spans="1:13" ht="15">
      <c r="A169" s="104"/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</row>
    <row r="170" spans="1:13" ht="15">
      <c r="A170" s="104"/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</row>
    <row r="171" spans="1:13" ht="15">
      <c r="A171" s="104"/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</row>
    <row r="172" spans="1:13" ht="15">
      <c r="A172" s="104"/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</row>
    <row r="173" spans="1:13" ht="15">
      <c r="A173" s="104"/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</row>
    <row r="174" spans="1:13" ht="15">
      <c r="A174" s="104"/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</row>
    <row r="175" spans="1:13" ht="15">
      <c r="A175" s="104"/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</row>
    <row r="176" spans="1:13" ht="15">
      <c r="A176" s="104"/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</row>
    <row r="177" spans="1:13" ht="15">
      <c r="A177" s="104"/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</row>
    <row r="178" spans="1:13" ht="15">
      <c r="A178" s="104"/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</row>
    <row r="179" spans="1:13" ht="15">
      <c r="A179" s="104"/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</row>
    <row r="180" spans="1:13" ht="15">
      <c r="A180" s="104"/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</row>
    <row r="181" spans="1:13" ht="15">
      <c r="A181" s="104"/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</row>
    <row r="182" spans="1:13" ht="15">
      <c r="A182" s="104"/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1:13" ht="15">
      <c r="A183" s="104"/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</row>
    <row r="184" spans="1:13" ht="15">
      <c r="A184" s="104"/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</row>
    <row r="185" spans="1:13" ht="15">
      <c r="A185" s="104"/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1:13" ht="15">
      <c r="A186" s="104"/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</row>
    <row r="187" spans="1:13" ht="15">
      <c r="A187" s="104"/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</row>
    <row r="188" spans="1:13" ht="15">
      <c r="A188" s="104"/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</row>
    <row r="189" spans="1:13" ht="15">
      <c r="A189" s="104"/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</row>
    <row r="190" spans="1:13" ht="15">
      <c r="A190" s="104"/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191" spans="1:13" ht="15">
      <c r="A191" s="104"/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192" spans="1:13" ht="15">
      <c r="A192" s="104"/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</row>
    <row r="193" spans="1:13" ht="15">
      <c r="A193" s="104"/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</row>
    <row r="194" spans="1:13" ht="15">
      <c r="A194" s="104"/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</row>
    <row r="195" spans="1:13" ht="15">
      <c r="A195" s="104"/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</row>
    <row r="196" spans="1:13" ht="15">
      <c r="A196" s="104"/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</row>
    <row r="197" spans="1:13" ht="15">
      <c r="A197" s="104"/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</row>
    <row r="198" spans="1:13" ht="15">
      <c r="A198" s="104"/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</row>
    <row r="199" spans="1:13" ht="15">
      <c r="A199" s="104"/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1:13" ht="15">
      <c r="A200" s="104"/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</row>
    <row r="201" spans="1:13" ht="15">
      <c r="A201" s="104"/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</row>
    <row r="202" spans="1:13" ht="15">
      <c r="A202" s="104"/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</row>
    <row r="203" spans="1:13" ht="15">
      <c r="A203" s="104"/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</row>
    <row r="204" spans="1:13" ht="15">
      <c r="A204" s="104"/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</row>
    <row r="205" spans="1:13" ht="15">
      <c r="A205" s="104"/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</row>
    <row r="206" spans="1:13" ht="15">
      <c r="A206" s="104"/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</row>
    <row r="207" spans="1:13" ht="15">
      <c r="A207" s="104"/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</row>
    <row r="208" spans="1:13" ht="15">
      <c r="A208" s="104"/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</row>
    <row r="209" spans="1:13" ht="15">
      <c r="A209" s="104"/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</row>
    <row r="210" spans="1:13" ht="15">
      <c r="A210" s="104"/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</row>
    <row r="211" spans="1:13" ht="15">
      <c r="A211" s="104"/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</row>
    <row r="212" spans="1:13" ht="15">
      <c r="A212" s="104"/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</row>
    <row r="213" spans="1:13" ht="15">
      <c r="A213" s="104"/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</row>
    <row r="214" spans="1:13" ht="15">
      <c r="A214" s="104"/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</row>
    <row r="215" spans="1:13" ht="15">
      <c r="A215" s="104"/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</row>
    <row r="216" spans="1:13" ht="15">
      <c r="A216" s="104"/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</row>
    <row r="217" spans="1:13" ht="15">
      <c r="A217" s="104"/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</row>
    <row r="218" spans="1:13" ht="15">
      <c r="A218" s="104"/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</row>
    <row r="219" spans="1:13" ht="15">
      <c r="A219" s="104"/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</row>
    <row r="220" spans="1:13" ht="15">
      <c r="A220" s="104"/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</row>
    <row r="221" spans="1:13" ht="15">
      <c r="A221" s="104"/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</row>
    <row r="222" spans="1:13" ht="15">
      <c r="A222" s="104"/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</row>
    <row r="223" spans="1:13" ht="15">
      <c r="A223" s="104"/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</row>
    <row r="224" spans="1:13" ht="15">
      <c r="A224" s="104"/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</row>
    <row r="225" spans="1:13" ht="15">
      <c r="A225" s="104"/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</row>
    <row r="226" spans="1:13" ht="15">
      <c r="A226" s="104"/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</row>
    <row r="227" spans="1:13" ht="15">
      <c r="A227" s="104"/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</row>
    <row r="228" spans="1:13" ht="15">
      <c r="A228" s="104"/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</row>
    <row r="229" spans="1:13" ht="15">
      <c r="A229" s="104"/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</row>
    <row r="230" spans="1:13" ht="15">
      <c r="A230" s="104"/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</row>
    <row r="231" spans="1:13" ht="15">
      <c r="A231" s="104"/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</row>
    <row r="232" spans="1:13" ht="15">
      <c r="A232" s="104"/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</row>
    <row r="233" spans="1:13" ht="15">
      <c r="A233" s="104"/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</row>
    <row r="234" spans="1:13" ht="15">
      <c r="A234" s="104"/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</row>
    <row r="235" spans="1:13" ht="15">
      <c r="A235" s="104"/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</row>
    <row r="236" spans="1:13" ht="15">
      <c r="A236" s="104"/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</row>
    <row r="237" spans="1:13" ht="15">
      <c r="A237" s="104"/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</row>
    <row r="238" spans="1:13" ht="15">
      <c r="A238" s="104"/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</row>
    <row r="239" spans="1:13" ht="15">
      <c r="A239" s="104"/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</row>
    <row r="240" spans="1:13" ht="15">
      <c r="A240" s="104"/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</row>
    <row r="241" spans="1:13" ht="15">
      <c r="A241" s="104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5">
      <c r="A242" s="104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5">
      <c r="A243" s="104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5">
      <c r="A244" s="104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5">
      <c r="A245" s="104"/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</row>
    <row r="246" spans="1:13" ht="15">
      <c r="A246" s="104"/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</row>
    <row r="247" spans="1:13" ht="15">
      <c r="A247" s="104"/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</row>
    <row r="248" spans="1:13" ht="15">
      <c r="A248" s="104"/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</row>
    <row r="249" spans="1:13" ht="15">
      <c r="A249" s="104"/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</row>
    <row r="250" spans="1:13" ht="15">
      <c r="A250" s="104"/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</row>
    <row r="251" spans="1:13" ht="15">
      <c r="A251" s="104"/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</row>
    <row r="252" spans="1:13" ht="15">
      <c r="A252" s="104"/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</row>
    <row r="253" spans="1:13" ht="15">
      <c r="A253" s="104"/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</row>
    <row r="254" spans="1:13" ht="15">
      <c r="A254" s="104"/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</row>
    <row r="255" spans="1:13" ht="15">
      <c r="A255" s="104"/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</row>
    <row r="256" spans="1:13" ht="15">
      <c r="A256" s="104"/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</row>
    <row r="257" spans="1:13" ht="15">
      <c r="A257" s="104"/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</row>
    <row r="258" spans="1:13" ht="15">
      <c r="A258" s="104"/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</row>
    <row r="259" spans="1:13" ht="15">
      <c r="A259" s="104"/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</row>
    <row r="260" spans="1:13" ht="15">
      <c r="A260" s="104"/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</row>
    <row r="261" spans="1:13" ht="15">
      <c r="A261" s="104"/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</row>
    <row r="262" spans="1:13" ht="15">
      <c r="A262" s="104"/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</row>
    <row r="263" spans="1:13" ht="15">
      <c r="A263" s="104"/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</row>
    <row r="264" spans="1:13" ht="15">
      <c r="A264" s="104"/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</row>
    <row r="265" spans="1:13" ht="15">
      <c r="A265" s="104"/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</row>
    <row r="266" spans="1:13" ht="15">
      <c r="A266" s="104"/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</row>
    <row r="267" spans="1:13" ht="15">
      <c r="A267" s="104"/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</row>
    <row r="268" spans="1:13" ht="15">
      <c r="A268" s="104"/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</row>
    <row r="269" spans="1:13" ht="15">
      <c r="A269" s="104"/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</row>
    <row r="270" spans="1:13" ht="15">
      <c r="A270" s="104"/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</row>
    <row r="271" spans="1:13" ht="15">
      <c r="A271" s="104"/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</row>
    <row r="272" spans="1:13" ht="15">
      <c r="A272" s="104"/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</row>
    <row r="273" spans="1:13" ht="15">
      <c r="A273" s="104"/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</row>
    <row r="274" spans="1:13" ht="15">
      <c r="A274" s="104"/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</row>
    <row r="275" spans="1:13" ht="15">
      <c r="A275" s="104"/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</row>
    <row r="276" spans="1:13" ht="15">
      <c r="A276" s="104"/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</row>
    <row r="277" spans="1:13" ht="15">
      <c r="A277" s="104"/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</row>
    <row r="278" spans="1:13" ht="15">
      <c r="A278" s="104"/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</row>
    <row r="279" spans="1:13" ht="15">
      <c r="A279" s="104"/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</row>
    <row r="280" spans="1:13" ht="15">
      <c r="A280" s="104"/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</row>
    <row r="281" spans="1:13" ht="15">
      <c r="A281" s="104"/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</row>
    <row r="282" spans="1:13" ht="15">
      <c r="A282" s="104"/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</row>
    <row r="283" spans="1:13" ht="15">
      <c r="A283" s="104"/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</row>
    <row r="284" spans="1:13" ht="15">
      <c r="A284" s="104"/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</row>
    <row r="285" spans="1:13" ht="15">
      <c r="A285" s="104"/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</row>
    <row r="286" spans="1:13" ht="15">
      <c r="A286" s="104"/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</row>
    <row r="287" spans="1:13" ht="15">
      <c r="A287" s="104"/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</row>
    <row r="288" spans="1:13" ht="15">
      <c r="A288" s="104"/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</row>
    <row r="289" spans="1:13" ht="15">
      <c r="A289" s="104"/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</row>
    <row r="290" spans="1:13" ht="15">
      <c r="A290" s="104"/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</row>
    <row r="291" spans="1:13" ht="15">
      <c r="A291" s="104"/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</row>
    <row r="292" spans="1:13" ht="15">
      <c r="A292" s="104"/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</row>
    <row r="293" spans="1:13" ht="15">
      <c r="A293" s="104"/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</row>
    <row r="294" spans="1:13" ht="15">
      <c r="A294" s="104"/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</row>
    <row r="295" spans="1:13" ht="15">
      <c r="A295" s="104"/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</row>
    <row r="296" spans="1:13" ht="15">
      <c r="A296" s="104"/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</row>
    <row r="297" spans="1:13" ht="15">
      <c r="A297" s="104"/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</row>
    <row r="298" spans="1:13" ht="15">
      <c r="A298" s="104"/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</row>
    <row r="299" spans="1:13" ht="15">
      <c r="A299" s="104"/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</row>
    <row r="300" spans="1:13" ht="15">
      <c r="A300" s="104"/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</row>
    <row r="301" spans="1:13" ht="15">
      <c r="A301" s="104"/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</row>
    <row r="302" spans="1:13" ht="15">
      <c r="A302" s="104"/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</row>
    <row r="303" spans="1:13" ht="15">
      <c r="A303" s="104"/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</row>
    <row r="304" spans="1:13" ht="15">
      <c r="A304" s="104"/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</row>
    <row r="305" spans="1:13" ht="15">
      <c r="A305" s="104"/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</row>
    <row r="306" spans="1:13" ht="15">
      <c r="A306" s="104"/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</row>
    <row r="307" spans="1:13" ht="15">
      <c r="A307" s="104"/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</row>
    <row r="308" spans="1:13" ht="15">
      <c r="A308" s="104"/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</row>
    <row r="309" spans="1:13" ht="15">
      <c r="A309" s="104"/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</row>
    <row r="310" spans="1:13" ht="15">
      <c r="A310" s="104"/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</row>
    <row r="311" spans="1:13" ht="15">
      <c r="A311" s="104"/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</row>
    <row r="312" spans="1:13" ht="15">
      <c r="A312" s="104"/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</row>
    <row r="313" spans="1:13" ht="15">
      <c r="A313" s="104"/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</row>
    <row r="314" spans="1:13" ht="15">
      <c r="A314" s="104"/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</row>
    <row r="315" spans="1:13" ht="15">
      <c r="A315" s="104"/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</row>
    <row r="316" spans="1:13" ht="15">
      <c r="A316" s="104"/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</row>
    <row r="317" spans="1:13" ht="15">
      <c r="A317" s="104"/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</row>
    <row r="318" spans="1:13" ht="15">
      <c r="A318" s="104"/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</row>
    <row r="319" spans="1:13" ht="15">
      <c r="A319" s="104"/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</row>
    <row r="320" spans="1:13" ht="15">
      <c r="A320" s="104"/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</row>
    <row r="321" spans="1:13" ht="15">
      <c r="A321" s="104"/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</row>
    <row r="322" spans="1:13" ht="15">
      <c r="A322" s="104"/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</row>
    <row r="323" spans="1:13" ht="15">
      <c r="A323" s="104"/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</row>
    <row r="324" spans="1:13" ht="15">
      <c r="A324" s="104"/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</row>
    <row r="325" spans="1:13" ht="15">
      <c r="A325" s="104"/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</row>
    <row r="326" spans="1:13" ht="15">
      <c r="A326" s="104"/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</row>
    <row r="327" spans="1:13" ht="15">
      <c r="A327" s="104"/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</row>
    <row r="328" spans="1:13" ht="15">
      <c r="A328" s="104"/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</row>
    <row r="329" spans="1:13" ht="15">
      <c r="A329" s="104"/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</row>
    <row r="330" spans="1:13" ht="15">
      <c r="A330" s="104"/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</row>
    <row r="331" spans="1:13" ht="15">
      <c r="A331" s="104"/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</row>
    <row r="332" spans="1:13" ht="15">
      <c r="A332" s="104"/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</row>
    <row r="333" spans="1:13" ht="15">
      <c r="A333" s="104"/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</row>
    <row r="334" spans="1:13" ht="15">
      <c r="A334" s="104"/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</row>
    <row r="335" spans="1:13" ht="15">
      <c r="A335" s="104"/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</row>
    <row r="336" spans="1:13" ht="15">
      <c r="A336" s="104"/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</row>
    <row r="337" spans="1:13" ht="15">
      <c r="A337" s="104"/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</row>
    <row r="338" spans="1:13" ht="15">
      <c r="A338" s="104"/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</row>
    <row r="339" spans="1:13" ht="15">
      <c r="A339" s="104"/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</row>
    <row r="340" spans="1:13" ht="15">
      <c r="A340" s="104"/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</row>
    <row r="341" spans="1:13" ht="15">
      <c r="A341" s="104"/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</row>
    <row r="342" spans="1:13" ht="15">
      <c r="A342" s="104"/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</row>
    <row r="343" spans="1:13" ht="15">
      <c r="A343" s="104"/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</row>
    <row r="344" spans="1:13" ht="15">
      <c r="A344" s="104"/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</row>
    <row r="345" spans="1:13" ht="15">
      <c r="A345" s="104"/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</row>
    <row r="346" spans="1:13" ht="15">
      <c r="A346" s="104"/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</row>
    <row r="347" spans="1:13" ht="15">
      <c r="A347" s="104"/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</row>
    <row r="348" spans="1:13" ht="15">
      <c r="A348" s="104"/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</row>
    <row r="349" spans="1:13" ht="15">
      <c r="A349" s="104"/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</row>
    <row r="350" spans="1:13" ht="15">
      <c r="A350" s="104"/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</row>
    <row r="351" spans="1:13" ht="15">
      <c r="A351" s="104"/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</row>
    <row r="352" spans="1:13" ht="15">
      <c r="A352" s="104"/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</row>
    <row r="353" spans="1:13" ht="15">
      <c r="A353" s="104"/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</row>
    <row r="354" spans="1:13" ht="15">
      <c r="A354" s="104"/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</row>
    <row r="355" spans="1:13" ht="15">
      <c r="A355" s="104"/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</row>
    <row r="356" spans="1:13" ht="15">
      <c r="A356" s="104"/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</row>
    <row r="357" spans="1:13" ht="15">
      <c r="A357" s="104"/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</row>
    <row r="358" spans="1:13" ht="15">
      <c r="A358" s="104"/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</row>
    <row r="359" spans="1:13" ht="15">
      <c r="A359" s="104"/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</row>
    <row r="360" spans="1:13" ht="15">
      <c r="A360" s="104"/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</row>
    <row r="361" spans="1:13" ht="15">
      <c r="A361" s="104"/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</row>
    <row r="362" spans="1:13" ht="15">
      <c r="A362" s="104"/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</row>
    <row r="363" spans="1:13" ht="15">
      <c r="A363" s="104"/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</row>
    <row r="364" spans="1:13" ht="15">
      <c r="A364" s="104"/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</row>
    <row r="365" spans="1:13" ht="15">
      <c r="A365" s="104"/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</row>
    <row r="366" spans="1:13" ht="15">
      <c r="A366" s="104"/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</row>
    <row r="367" spans="1:13" ht="15">
      <c r="A367" s="104"/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</row>
    <row r="368" spans="1:13" ht="15">
      <c r="A368" s="104"/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</row>
    <row r="369" spans="1:13" ht="15">
      <c r="A369" s="104"/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</row>
    <row r="370" spans="1:13" ht="15">
      <c r="A370" s="104"/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</row>
    <row r="371" spans="1:13" ht="15">
      <c r="A371" s="104"/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</row>
    <row r="372" spans="1:13" ht="15">
      <c r="A372" s="104"/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</row>
    <row r="373" spans="1:13" ht="15">
      <c r="A373" s="104"/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</row>
    <row r="374" spans="1:13" ht="15">
      <c r="A374" s="104"/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</row>
    <row r="375" spans="1:13" ht="15">
      <c r="A375" s="104"/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</row>
    <row r="376" spans="1:13" ht="15">
      <c r="A376" s="104"/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</row>
    <row r="377" spans="1:13" ht="15">
      <c r="A377" s="104"/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</row>
    <row r="378" spans="1:13" ht="15">
      <c r="A378" s="104"/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</row>
    <row r="379" spans="1:13" ht="15">
      <c r="A379" s="104"/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</row>
    <row r="380" spans="1:13" ht="15">
      <c r="A380" s="104"/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</row>
    <row r="381" spans="1:13" ht="15">
      <c r="A381" s="104"/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</row>
    <row r="382" spans="1:13" ht="15">
      <c r="A382" s="104"/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</row>
    <row r="383" spans="1:13" ht="15">
      <c r="A383" s="104"/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</row>
    <row r="384" spans="1:13" ht="15">
      <c r="A384" s="104"/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</row>
    <row r="385" spans="1:13" ht="15">
      <c r="A385" s="104"/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</row>
    <row r="386" spans="1:13" ht="15">
      <c r="A386" s="104"/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</row>
    <row r="387" spans="1:13" ht="15">
      <c r="A387" s="104"/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</row>
    <row r="388" spans="1:13" ht="15">
      <c r="A388" s="104"/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</row>
    <row r="389" spans="1:13" ht="15">
      <c r="A389" s="104"/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</row>
    <row r="390" spans="1:13" ht="15">
      <c r="A390" s="104"/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</row>
    <row r="391" spans="1:13" ht="15">
      <c r="A391" s="104"/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</row>
    <row r="392" spans="1:13" ht="15">
      <c r="A392" s="104"/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</row>
    <row r="393" spans="1:13" ht="15">
      <c r="A393" s="104"/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</row>
    <row r="394" spans="1:13" ht="15">
      <c r="A394" s="104"/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</row>
    <row r="395" spans="1:13" ht="15">
      <c r="A395" s="104"/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</row>
    <row r="396" spans="1:13" ht="15">
      <c r="A396" s="104"/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</row>
    <row r="397" spans="1:13" ht="15">
      <c r="A397" s="104"/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</row>
    <row r="398" spans="1:13" ht="15">
      <c r="A398" s="104"/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</row>
    <row r="399" spans="1:13" ht="15">
      <c r="A399" s="104"/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</row>
    <row r="400" spans="1:13" ht="15">
      <c r="A400" s="104"/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</row>
    <row r="401" spans="1:13" ht="15">
      <c r="A401" s="104"/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</row>
    <row r="402" spans="1:13" ht="15">
      <c r="A402" s="104"/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</row>
    <row r="403" spans="1:13" ht="15">
      <c r="A403" s="104"/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</row>
    <row r="404" spans="1:13" ht="15">
      <c r="A404" s="104"/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</row>
    <row r="405" spans="1:13" ht="15">
      <c r="A405" s="104"/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</row>
    <row r="406" spans="1:13" ht="15">
      <c r="A406" s="104"/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</row>
    <row r="407" spans="1:13" ht="15">
      <c r="A407" s="104"/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</row>
    <row r="408" spans="1:13" ht="15">
      <c r="A408" s="104"/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</row>
    <row r="409" spans="1:13" ht="15">
      <c r="A409" s="104"/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</row>
    <row r="410" spans="1:13" ht="15">
      <c r="A410" s="104"/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</row>
    <row r="411" spans="1:13" ht="15">
      <c r="A411" s="104"/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</row>
    <row r="412" spans="1:13" ht="15">
      <c r="A412" s="104"/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</row>
    <row r="413" spans="1:13" ht="15">
      <c r="A413" s="104"/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</row>
    <row r="414" spans="1:13" ht="15">
      <c r="A414" s="104"/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</row>
    <row r="415" spans="1:13" ht="15">
      <c r="A415" s="104"/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</row>
    <row r="416" spans="1:13" ht="15">
      <c r="A416" s="104"/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</row>
    <row r="417" spans="1:13" ht="15">
      <c r="A417" s="104"/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</row>
    <row r="418" spans="1:13" ht="15">
      <c r="A418" s="104"/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</row>
    <row r="419" spans="1:13" ht="15">
      <c r="A419" s="104"/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</row>
    <row r="420" spans="1:13" ht="15">
      <c r="A420" s="104"/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</row>
    <row r="421" spans="1:13" ht="15">
      <c r="A421" s="104"/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</row>
    <row r="422" spans="1:13" ht="15">
      <c r="A422" s="104"/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</row>
    <row r="423" spans="1:13" ht="15">
      <c r="A423" s="104"/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</row>
    <row r="424" spans="1:13" ht="15">
      <c r="A424" s="104"/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</row>
    <row r="425" spans="1:13" ht="15">
      <c r="A425" s="104"/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</row>
    <row r="426" spans="1:13" ht="15">
      <c r="A426" s="104"/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</row>
    <row r="427" spans="1:13" ht="15">
      <c r="A427" s="104"/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</row>
    <row r="428" spans="1:13" ht="15">
      <c r="A428" s="104"/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</row>
    <row r="429" spans="1:13" ht="15">
      <c r="A429" s="104"/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</row>
    <row r="430" spans="1:13" ht="15">
      <c r="A430" s="104"/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</row>
    <row r="431" spans="1:13" ht="15">
      <c r="A431" s="104"/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</row>
    <row r="432" spans="1:13" ht="15">
      <c r="A432" s="104"/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</row>
    <row r="433" spans="1:13" ht="15">
      <c r="A433" s="104"/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</row>
    <row r="434" spans="1:13" ht="15">
      <c r="A434" s="104"/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</row>
    <row r="435" spans="1:13" ht="15">
      <c r="A435" s="104"/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</row>
    <row r="436" spans="1:13" ht="15">
      <c r="A436" s="104"/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</row>
    <row r="437" spans="1:13" ht="15">
      <c r="A437" s="104"/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</row>
    <row r="438" spans="1:13" ht="15">
      <c r="A438" s="104"/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</row>
    <row r="439" spans="1:13" ht="15">
      <c r="A439" s="104"/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</row>
    <row r="440" spans="1:13" ht="15">
      <c r="A440" s="104"/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</row>
    <row r="441" spans="1:13" ht="15">
      <c r="A441" s="104"/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</row>
    <row r="442" spans="1:13" ht="15">
      <c r="A442" s="104"/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</row>
    <row r="443" spans="1:13" ht="15">
      <c r="A443" s="104"/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</row>
    <row r="444" spans="1:13" ht="15">
      <c r="A444" s="104"/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</row>
    <row r="445" spans="1:13" ht="15">
      <c r="A445" s="104"/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</row>
    <row r="446" spans="1:13" ht="15">
      <c r="A446" s="104"/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</row>
    <row r="447" spans="1:13" ht="15">
      <c r="A447" s="104"/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</row>
    <row r="448" spans="1:13" ht="15">
      <c r="A448" s="104"/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</row>
    <row r="449" spans="1:13" ht="15">
      <c r="A449" s="104"/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</row>
    <row r="450" spans="1:13" ht="15">
      <c r="A450" s="104"/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</row>
    <row r="451" spans="1:13" ht="15">
      <c r="A451" s="104"/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</row>
    <row r="452" spans="1:13" ht="15">
      <c r="A452" s="104"/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</row>
    <row r="453" spans="1:13" ht="15">
      <c r="A453" s="104"/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</row>
    <row r="454" spans="1:13" ht="15">
      <c r="A454" s="104"/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</row>
    <row r="455" spans="1:13" ht="15">
      <c r="A455" s="104"/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</row>
    <row r="456" spans="1:13" ht="15">
      <c r="A456" s="104"/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</row>
    <row r="457" spans="1:13" ht="15">
      <c r="A457" s="104"/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</row>
    <row r="458" spans="1:13" ht="15">
      <c r="A458" s="104"/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</row>
    <row r="459" spans="1:13" ht="15">
      <c r="A459" s="104"/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</row>
    <row r="460" spans="1:13" ht="15">
      <c r="A460" s="104"/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</row>
    <row r="461" spans="1:13" ht="15">
      <c r="A461" s="104"/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</row>
    <row r="462" spans="1:13" ht="15">
      <c r="A462" s="104"/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</row>
    <row r="463" spans="1:13" ht="15">
      <c r="A463" s="104"/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</row>
    <row r="464" spans="1:13" ht="15">
      <c r="A464" s="104"/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</row>
    <row r="465" spans="1:13" ht="15">
      <c r="A465" s="104"/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</row>
    <row r="466" spans="1:13" ht="15">
      <c r="A466" s="104"/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</row>
    <row r="467" spans="1:13" ht="15">
      <c r="A467" s="104"/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</row>
    <row r="468" spans="1:13" ht="15">
      <c r="A468" s="104"/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</row>
    <row r="469" spans="1:13" ht="15">
      <c r="A469" s="104"/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</row>
    <row r="470" spans="1:13" ht="15">
      <c r="A470" s="104"/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</row>
    <row r="471" spans="1:13" ht="15">
      <c r="A471" s="104"/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</row>
    <row r="472" spans="1:13" ht="15">
      <c r="A472" s="104"/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</row>
    <row r="473" spans="1:13" ht="15">
      <c r="A473" s="104"/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</row>
    <row r="474" spans="1:13" ht="15">
      <c r="A474" s="104"/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</row>
    <row r="475" spans="1:13" ht="15">
      <c r="A475" s="104"/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</row>
    <row r="476" spans="1:13" ht="15">
      <c r="A476" s="104"/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</row>
    <row r="477" spans="1:13" ht="15">
      <c r="A477" s="104"/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</row>
    <row r="478" spans="1:13" ht="15">
      <c r="A478" s="104"/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</row>
    <row r="479" spans="1:13" ht="15">
      <c r="A479" s="104"/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</row>
    <row r="480" spans="1:13" ht="15">
      <c r="A480" s="104"/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</row>
    <row r="481" spans="1:13" ht="15">
      <c r="A481" s="104"/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</row>
    <row r="482" spans="1:13" ht="15">
      <c r="A482" s="104"/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</row>
    <row r="483" spans="1:13" ht="15">
      <c r="A483" s="104"/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</row>
    <row r="484" spans="1:13" ht="15">
      <c r="A484" s="104"/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</row>
    <row r="485" spans="1:13" ht="15">
      <c r="A485" s="104"/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</row>
    <row r="486" spans="1:13" ht="15">
      <c r="A486" s="104"/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</row>
    <row r="487" spans="1:13" ht="15">
      <c r="A487" s="104"/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</row>
    <row r="488" spans="1:13" ht="15">
      <c r="A488" s="104"/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</row>
    <row r="489" spans="1:13" ht="15">
      <c r="A489" s="104"/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</row>
    <row r="490" spans="1:13" ht="15">
      <c r="A490" s="104"/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</row>
    <row r="491" spans="1:13" ht="15">
      <c r="A491" s="104"/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</row>
    <row r="492" spans="1:13" ht="15">
      <c r="A492" s="104"/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</row>
    <row r="493" spans="1:13" ht="15">
      <c r="A493" s="104"/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</row>
    <row r="494" spans="1:13" ht="15">
      <c r="A494" s="104"/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</row>
    <row r="495" spans="1:13" ht="15">
      <c r="A495" s="104"/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</row>
    <row r="496" spans="1:13" ht="15">
      <c r="A496" s="104"/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</row>
    <row r="497" spans="1:13" ht="15">
      <c r="A497" s="104"/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</row>
    <row r="498" spans="1:13" ht="15">
      <c r="A498" s="104"/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</row>
    <row r="499" spans="1:13" ht="15">
      <c r="A499" s="104"/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</row>
    <row r="500" spans="1:13" ht="15">
      <c r="A500" s="104"/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</row>
    <row r="501" spans="1:13" ht="15">
      <c r="A501" s="104"/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</row>
    <row r="502" spans="1:13" ht="15">
      <c r="A502" s="104"/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</row>
    <row r="503" spans="1:13" ht="15">
      <c r="A503" s="104"/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</row>
    <row r="504" spans="1:13" ht="15">
      <c r="A504" s="104"/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</row>
    <row r="505" spans="1:13" ht="15">
      <c r="A505" s="104"/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</row>
    <row r="506" spans="1:13" ht="15">
      <c r="A506" s="104"/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</row>
    <row r="507" spans="1:13" ht="15">
      <c r="A507" s="104"/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</row>
    <row r="508" spans="1:13" ht="15">
      <c r="A508" s="104"/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</row>
    <row r="509" spans="1:13" ht="15">
      <c r="A509" s="104"/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</row>
    <row r="510" spans="1:13" ht="15">
      <c r="A510" s="104"/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</row>
    <row r="511" spans="1:13" ht="15">
      <c r="A511" s="104"/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</row>
    <row r="512" spans="1:13" ht="15">
      <c r="A512" s="104"/>
      <c r="B512" s="105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</row>
    <row r="513" spans="1:13" ht="15">
      <c r="A513" s="104"/>
      <c r="B513" s="105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</row>
    <row r="514" spans="1:13" ht="15">
      <c r="A514" s="104"/>
      <c r="B514" s="105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</row>
    <row r="515" spans="1:13" ht="15">
      <c r="A515" s="104"/>
      <c r="B515" s="105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</row>
    <row r="516" spans="1:13" ht="15">
      <c r="A516" s="104"/>
      <c r="B516" s="105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</row>
    <row r="517" spans="1:13" ht="15">
      <c r="A517" s="104"/>
      <c r="B517" s="105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</row>
    <row r="518" spans="1:13" ht="15">
      <c r="A518" s="104"/>
      <c r="B518" s="105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</row>
    <row r="519" spans="1:13" ht="15">
      <c r="A519" s="104"/>
      <c r="B519" s="105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</row>
    <row r="520" spans="1:13" ht="15">
      <c r="A520" s="104"/>
      <c r="B520" s="105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</row>
    <row r="521" spans="1:13" ht="15">
      <c r="A521" s="104"/>
      <c r="B521" s="105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</row>
    <row r="522" spans="1:13" ht="15">
      <c r="A522" s="104"/>
      <c r="B522" s="105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</row>
    <row r="523" spans="1:13" ht="15">
      <c r="A523" s="104"/>
      <c r="B523" s="105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</row>
    <row r="524" spans="1:13" ht="15">
      <c r="A524" s="104"/>
      <c r="B524" s="105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</row>
    <row r="525" spans="1:13" ht="15">
      <c r="A525" s="104"/>
      <c r="B525" s="105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</row>
    <row r="526" spans="1:13" ht="15">
      <c r="A526" s="104"/>
      <c r="B526" s="105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</row>
    <row r="527" spans="1:13" ht="15">
      <c r="A527" s="104"/>
      <c r="B527" s="105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</row>
    <row r="528" spans="1:13" ht="15">
      <c r="A528" s="104"/>
      <c r="B528" s="105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</row>
    <row r="529" spans="1:13" ht="15">
      <c r="A529" s="104"/>
      <c r="B529" s="105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</row>
    <row r="530" spans="1:13" ht="15">
      <c r="A530" s="104"/>
      <c r="B530" s="105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</row>
    <row r="531" spans="1:13" ht="15">
      <c r="A531" s="104"/>
      <c r="B531" s="105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</row>
    <row r="532" spans="1:13" ht="15">
      <c r="A532" s="104"/>
      <c r="B532" s="105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</row>
    <row r="533" spans="1:13" ht="15">
      <c r="A533" s="104"/>
      <c r="B533" s="105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</row>
    <row r="534" spans="1:13" ht="15">
      <c r="A534" s="104"/>
      <c r="B534" s="105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</row>
    <row r="535" spans="1:13" ht="15">
      <c r="A535" s="104"/>
      <c r="B535" s="105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</row>
    <row r="536" spans="1:13" ht="15">
      <c r="A536" s="104"/>
      <c r="B536" s="105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</row>
    <row r="537" spans="1:13" ht="15">
      <c r="A537" s="104"/>
      <c r="B537" s="105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</row>
    <row r="538" spans="1:13" ht="15">
      <c r="A538" s="104"/>
      <c r="B538" s="105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</row>
    <row r="539" spans="1:13" ht="15">
      <c r="A539" s="104"/>
      <c r="B539" s="105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</row>
    <row r="540" spans="1:13" ht="15">
      <c r="A540" s="104"/>
      <c r="B540" s="105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</row>
    <row r="541" spans="1:13" ht="15">
      <c r="A541" s="104"/>
      <c r="B541" s="105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</row>
    <row r="542" spans="1:13" ht="15">
      <c r="A542" s="104"/>
      <c r="B542" s="105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</row>
    <row r="543" spans="1:13" ht="15">
      <c r="A543" s="104"/>
      <c r="B543" s="105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</row>
    <row r="544" spans="1:13" ht="15">
      <c r="A544" s="104"/>
      <c r="B544" s="105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</row>
    <row r="545" spans="1:13" ht="15">
      <c r="A545" s="104"/>
      <c r="B545" s="105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</row>
    <row r="546" spans="1:13" ht="15">
      <c r="A546" s="104"/>
      <c r="B546" s="105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</row>
    <row r="547" spans="1:13" ht="15">
      <c r="A547" s="104"/>
      <c r="B547" s="105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</row>
    <row r="548" spans="1:13" ht="15">
      <c r="A548" s="104"/>
      <c r="B548" s="105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</row>
    <row r="549" spans="1:13" ht="15">
      <c r="A549" s="104"/>
      <c r="B549" s="105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</row>
    <row r="550" spans="1:13" ht="15">
      <c r="A550" s="104"/>
      <c r="B550" s="105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</row>
    <row r="551" spans="1:13" ht="15">
      <c r="A551" s="104"/>
      <c r="B551" s="105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</row>
    <row r="552" spans="1:13" ht="15">
      <c r="A552" s="104"/>
      <c r="B552" s="105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</row>
    <row r="553" spans="1:13" ht="15">
      <c r="A553" s="104"/>
      <c r="B553" s="105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</row>
    <row r="554" spans="1:13" ht="15">
      <c r="A554" s="104"/>
      <c r="B554" s="105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</row>
    <row r="555" spans="1:13" ht="15">
      <c r="A555" s="104"/>
      <c r="B555" s="105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</row>
    <row r="556" spans="1:13" ht="15">
      <c r="A556" s="104"/>
      <c r="B556" s="105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</row>
    <row r="557" spans="1:13" ht="15">
      <c r="A557" s="104"/>
      <c r="B557" s="105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</row>
    <row r="558" spans="1:13" ht="15">
      <c r="A558" s="104"/>
      <c r="B558" s="105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</row>
    <row r="559" spans="1:13" ht="15">
      <c r="A559" s="104"/>
      <c r="B559" s="105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</row>
    <row r="560" spans="1:13" ht="15">
      <c r="A560" s="104"/>
      <c r="B560" s="105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</row>
    <row r="561" spans="1:13" ht="15">
      <c r="A561" s="104"/>
      <c r="B561" s="105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</row>
    <row r="562" spans="1:13" ht="15">
      <c r="A562" s="104"/>
      <c r="B562" s="105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</row>
    <row r="563" spans="1:13" ht="15">
      <c r="A563" s="104"/>
      <c r="B563" s="105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</row>
    <row r="564" spans="1:13" ht="15">
      <c r="A564" s="104"/>
      <c r="B564" s="105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</row>
    <row r="565" spans="1:13" ht="15">
      <c r="A565" s="104"/>
      <c r="B565" s="105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</row>
    <row r="566" spans="1:13" ht="15">
      <c r="A566" s="104"/>
      <c r="B566" s="105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</row>
    <row r="567" spans="1:13" ht="15">
      <c r="A567" s="104"/>
      <c r="B567" s="105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</row>
    <row r="568" spans="1:13" ht="15">
      <c r="A568" s="104"/>
      <c r="B568" s="105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</row>
    <row r="569" spans="1:13" ht="15">
      <c r="A569" s="104"/>
      <c r="B569" s="105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</row>
    <row r="570" spans="1:13" ht="15">
      <c r="A570" s="104"/>
      <c r="B570" s="105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</row>
    <row r="571" spans="1:13" ht="15">
      <c r="A571" s="104"/>
      <c r="B571" s="105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</row>
    <row r="572" spans="1:13" ht="15">
      <c r="A572" s="104"/>
      <c r="B572" s="105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</row>
    <row r="573" spans="1:13" ht="15">
      <c r="A573" s="104"/>
      <c r="B573" s="105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</row>
    <row r="574" spans="1:13" ht="15">
      <c r="A574" s="104"/>
      <c r="B574" s="105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</row>
    <row r="575" spans="1:13" ht="15">
      <c r="A575" s="104"/>
      <c r="B575" s="105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</row>
    <row r="576" spans="1:13" ht="15">
      <c r="A576" s="104"/>
      <c r="B576" s="105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</row>
    <row r="577" spans="1:13" ht="15">
      <c r="A577" s="104"/>
      <c r="B577" s="105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</row>
    <row r="578" spans="1:13" ht="15">
      <c r="A578" s="104"/>
      <c r="B578" s="105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</row>
    <row r="579" spans="1:13" ht="15">
      <c r="A579" s="104"/>
      <c r="B579" s="105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</row>
    <row r="580" spans="1:13" ht="15">
      <c r="A580" s="104"/>
      <c r="B580" s="105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</row>
    <row r="581" spans="1:13" ht="15">
      <c r="A581" s="104"/>
      <c r="B581" s="105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</row>
    <row r="582" spans="1:13" ht="15">
      <c r="A582" s="104"/>
      <c r="B582" s="105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</row>
    <row r="583" spans="1:13" ht="15">
      <c r="A583" s="104"/>
      <c r="B583" s="105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</row>
    <row r="584" spans="1:13" ht="15">
      <c r="A584" s="104"/>
      <c r="B584" s="105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</row>
    <row r="585" spans="1:13" ht="15">
      <c r="A585" s="104"/>
      <c r="B585" s="105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</row>
    <row r="586" spans="1:13" ht="15">
      <c r="A586" s="104"/>
      <c r="B586" s="105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</row>
    <row r="587" spans="1:13" ht="15">
      <c r="A587" s="104"/>
      <c r="B587" s="105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</row>
    <row r="588" spans="1:13" ht="15">
      <c r="A588" s="104"/>
      <c r="B588" s="105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</row>
    <row r="589" spans="1:13" ht="15">
      <c r="A589" s="104"/>
      <c r="B589" s="105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</row>
    <row r="590" spans="1:13" ht="15">
      <c r="A590" s="104"/>
      <c r="B590" s="105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</row>
    <row r="591" spans="1:13" ht="15">
      <c r="A591" s="104"/>
      <c r="B591" s="105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</row>
    <row r="592" spans="1:13" ht="15">
      <c r="A592" s="104"/>
      <c r="B592" s="105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</row>
    <row r="593" spans="1:13" ht="15">
      <c r="A593" s="104"/>
      <c r="B593" s="105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</row>
    <row r="594" spans="1:13" ht="15">
      <c r="A594" s="104"/>
      <c r="B594" s="105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</row>
    <row r="595" spans="1:13" ht="15">
      <c r="A595" s="104"/>
      <c r="B595" s="105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</row>
    <row r="596" spans="1:13" ht="15">
      <c r="A596" s="104"/>
      <c r="B596" s="105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</row>
    <row r="597" spans="1:13" ht="15">
      <c r="A597" s="104"/>
      <c r="B597" s="105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</row>
    <row r="598" spans="1:13" ht="15">
      <c r="A598" s="104"/>
      <c r="B598" s="105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</row>
    <row r="599" spans="1:13" ht="15">
      <c r="A599" s="104"/>
      <c r="B599" s="105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</row>
    <row r="600" spans="1:13" ht="15">
      <c r="A600" s="104"/>
      <c r="B600" s="105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</row>
    <row r="601" spans="1:13" ht="15">
      <c r="A601" s="104"/>
      <c r="B601" s="105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</row>
    <row r="602" spans="1:13" ht="15">
      <c r="A602" s="104"/>
      <c r="B602" s="105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</row>
    <row r="603" spans="1:13" ht="15">
      <c r="A603" s="104"/>
      <c r="B603" s="105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</row>
    <row r="604" spans="1:13" ht="15">
      <c r="A604" s="104"/>
      <c r="B604" s="105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</row>
    <row r="605" spans="1:13" ht="15">
      <c r="A605" s="104"/>
      <c r="B605" s="105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</row>
    <row r="606" spans="1:13" ht="15">
      <c r="A606" s="104"/>
      <c r="B606" s="105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</row>
    <row r="607" spans="1:13" ht="15">
      <c r="A607" s="104"/>
      <c r="B607" s="105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</row>
    <row r="608" spans="1:13" ht="15">
      <c r="A608" s="104"/>
      <c r="B608" s="105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</row>
    <row r="609" spans="1:13" ht="15">
      <c r="A609" s="104"/>
      <c r="B609" s="105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</row>
    <row r="610" spans="1:13" ht="15">
      <c r="A610" s="104"/>
      <c r="B610" s="105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</row>
    <row r="611" spans="1:13" ht="15">
      <c r="A611" s="104"/>
      <c r="B611" s="105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</row>
    <row r="612" spans="1:13" ht="15">
      <c r="A612" s="104"/>
      <c r="B612" s="105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</row>
    <row r="613" spans="1:13" ht="15">
      <c r="A613" s="104"/>
      <c r="B613" s="105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</row>
    <row r="614" spans="1:13" ht="15">
      <c r="A614" s="104"/>
      <c r="B614" s="105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</row>
    <row r="615" spans="1:13" ht="15">
      <c r="A615" s="104"/>
      <c r="B615" s="105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</row>
    <row r="616" spans="1:13" ht="15">
      <c r="A616" s="104"/>
      <c r="B616" s="105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</row>
    <row r="617" spans="1:13" ht="15">
      <c r="A617" s="104"/>
      <c r="B617" s="105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</row>
    <row r="618" spans="1:13" ht="15">
      <c r="A618" s="104"/>
      <c r="B618" s="105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</row>
    <row r="619" spans="1:13" ht="15">
      <c r="A619" s="104"/>
      <c r="B619" s="105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</row>
    <row r="620" spans="1:13" ht="15">
      <c r="A620" s="104"/>
      <c r="B620" s="105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</row>
    <row r="621" spans="1:13" ht="15">
      <c r="A621" s="104"/>
      <c r="B621" s="105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</row>
    <row r="622" spans="1:13" ht="15">
      <c r="A622" s="104"/>
      <c r="B622" s="105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</row>
    <row r="623" spans="1:13" ht="15">
      <c r="A623" s="104"/>
      <c r="B623" s="105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</row>
    <row r="624" spans="1:13" ht="15">
      <c r="A624" s="104"/>
      <c r="B624" s="105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</row>
    <row r="625" spans="1:13" ht="15">
      <c r="A625" s="104"/>
      <c r="B625" s="105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</row>
    <row r="626" spans="1:13" ht="15">
      <c r="A626" s="104"/>
      <c r="B626" s="105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</row>
    <row r="627" spans="1:13" ht="15">
      <c r="A627" s="104"/>
      <c r="B627" s="105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</row>
    <row r="628" spans="1:13" ht="15">
      <c r="A628" s="104"/>
      <c r="B628" s="105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</row>
    <row r="629" spans="1:13" ht="15">
      <c r="A629" s="104"/>
      <c r="B629" s="105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</row>
    <row r="630" spans="1:13" ht="15">
      <c r="A630" s="104"/>
      <c r="B630" s="105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</row>
    <row r="631" spans="1:13" ht="15">
      <c r="A631" s="104"/>
      <c r="B631" s="105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</row>
    <row r="632" spans="1:13" ht="15">
      <c r="A632" s="104"/>
      <c r="B632" s="105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</row>
    <row r="633" spans="1:13" ht="15">
      <c r="A633" s="104"/>
      <c r="B633" s="105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</row>
    <row r="634" spans="1:13" ht="15">
      <c r="A634" s="104"/>
      <c r="B634" s="105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</row>
    <row r="635" spans="1:13" ht="15">
      <c r="A635" s="104"/>
      <c r="B635" s="105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</row>
    <row r="636" spans="1:13" ht="15">
      <c r="A636" s="104"/>
      <c r="B636" s="105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</row>
    <row r="637" spans="1:13" ht="15">
      <c r="A637" s="104"/>
      <c r="B637" s="105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</row>
    <row r="638" spans="1:13" ht="15">
      <c r="A638" s="104"/>
      <c r="B638" s="105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</row>
    <row r="639" spans="1:13" ht="15">
      <c r="A639" s="104"/>
      <c r="B639" s="105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</row>
    <row r="640" spans="1:13" ht="15">
      <c r="A640" s="104"/>
      <c r="B640" s="105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</row>
    <row r="641" spans="1:13" ht="15">
      <c r="A641" s="104"/>
      <c r="B641" s="105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</row>
    <row r="642" spans="1:13" ht="15">
      <c r="A642" s="104"/>
      <c r="B642" s="105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</row>
    <row r="643" spans="1:13" ht="15">
      <c r="A643" s="104"/>
      <c r="B643" s="105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</row>
    <row r="644" spans="1:13" ht="15">
      <c r="A644" s="104"/>
      <c r="B644" s="105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</row>
    <row r="645" spans="1:13" ht="15">
      <c r="A645" s="104"/>
      <c r="B645" s="105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</row>
    <row r="646" spans="1:13" ht="15">
      <c r="A646" s="104"/>
      <c r="B646" s="105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</row>
    <row r="647" spans="1:13" ht="15">
      <c r="A647" s="104"/>
      <c r="B647" s="105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</row>
    <row r="648" spans="1:13" ht="15">
      <c r="A648" s="104"/>
      <c r="B648" s="105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</row>
    <row r="649" spans="1:13" ht="15">
      <c r="A649" s="104"/>
      <c r="B649" s="105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</row>
    <row r="650" spans="1:13" ht="15">
      <c r="A650" s="104"/>
      <c r="B650" s="105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</row>
    <row r="651" spans="1:13" ht="15">
      <c r="A651" s="104"/>
      <c r="B651" s="105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</row>
    <row r="652" spans="1:13" ht="15">
      <c r="A652" s="104"/>
      <c r="B652" s="105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</row>
    <row r="653" spans="1:13" ht="15">
      <c r="A653" s="104"/>
      <c r="B653" s="105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</row>
    <row r="654" spans="1:13" ht="15">
      <c r="A654" s="104"/>
      <c r="B654" s="105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</row>
    <row r="655" spans="1:13" ht="15">
      <c r="A655" s="104"/>
      <c r="B655" s="105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</row>
    <row r="656" spans="1:13" ht="15">
      <c r="A656" s="104"/>
      <c r="B656" s="105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</row>
    <row r="657" spans="1:13" ht="15">
      <c r="A657" s="104"/>
      <c r="B657" s="105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</row>
    <row r="658" spans="1:13" ht="15">
      <c r="A658" s="104"/>
      <c r="B658" s="105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</row>
    <row r="659" spans="1:13" ht="15">
      <c r="A659" s="104"/>
      <c r="B659" s="105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</row>
    <row r="660" spans="1:13" ht="15">
      <c r="A660" s="104"/>
      <c r="B660" s="105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</row>
    <row r="661" spans="1:13" ht="15">
      <c r="A661" s="104"/>
      <c r="B661" s="105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</row>
    <row r="662" spans="1:13" ht="15">
      <c r="A662" s="104"/>
      <c r="B662" s="105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</row>
    <row r="663" spans="1:13" ht="15">
      <c r="A663" s="104"/>
      <c r="B663" s="105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</row>
    <row r="664" spans="1:13" ht="15">
      <c r="A664" s="104"/>
      <c r="B664" s="105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</row>
    <row r="665" spans="1:13" ht="15">
      <c r="A665" s="104"/>
      <c r="B665" s="105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</row>
    <row r="666" spans="1:13" ht="15">
      <c r="A666" s="104"/>
      <c r="B666" s="105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</row>
    <row r="667" spans="1:13" ht="15">
      <c r="A667" s="104"/>
      <c r="B667" s="105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</row>
    <row r="668" spans="1:13" ht="15">
      <c r="A668" s="104"/>
      <c r="B668" s="105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</row>
    <row r="669" spans="1:13" ht="15">
      <c r="A669" s="104"/>
      <c r="B669" s="105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</row>
    <row r="670" spans="1:13" ht="15">
      <c r="A670" s="104"/>
      <c r="B670" s="105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</row>
    <row r="671" spans="1:13" ht="15">
      <c r="A671" s="104"/>
      <c r="B671" s="105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</row>
    <row r="672" spans="1:13" ht="15">
      <c r="A672" s="104"/>
      <c r="B672" s="105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</row>
    <row r="673" spans="1:13" ht="15">
      <c r="A673" s="104"/>
      <c r="B673" s="105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</row>
    <row r="674" spans="1:13" ht="15">
      <c r="A674" s="104"/>
      <c r="B674" s="105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</row>
    <row r="675" spans="1:13" ht="15">
      <c r="A675" s="104"/>
      <c r="B675" s="105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</row>
    <row r="676" spans="1:13" ht="15">
      <c r="A676" s="104"/>
      <c r="B676" s="105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</row>
    <row r="677" spans="1:13" ht="15">
      <c r="A677" s="104"/>
      <c r="B677" s="105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</row>
    <row r="678" spans="1:13" ht="15">
      <c r="A678" s="104"/>
      <c r="B678" s="105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</row>
    <row r="679" spans="1:13" ht="15">
      <c r="A679" s="104"/>
      <c r="B679" s="105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</row>
    <row r="680" spans="1:13" ht="15">
      <c r="A680" s="104"/>
      <c r="B680" s="105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</row>
    <row r="681" spans="1:13" ht="15">
      <c r="A681" s="104"/>
      <c r="B681" s="105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</row>
    <row r="682" spans="1:13" ht="15">
      <c r="A682" s="104"/>
      <c r="B682" s="105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</row>
    <row r="683" spans="1:13" ht="15">
      <c r="A683" s="104"/>
      <c r="B683" s="105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</row>
    <row r="684" spans="1:13" ht="15">
      <c r="A684" s="104"/>
      <c r="B684" s="105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</row>
    <row r="685" spans="1:13" ht="15">
      <c r="A685" s="104"/>
      <c r="B685" s="105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</row>
    <row r="686" spans="1:13" ht="15">
      <c r="A686" s="104"/>
      <c r="B686" s="105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</row>
    <row r="687" spans="1:13" ht="15">
      <c r="A687" s="104"/>
      <c r="B687" s="105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</row>
    <row r="688" spans="1:13" ht="15">
      <c r="A688" s="104"/>
      <c r="B688" s="105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</row>
    <row r="689" spans="1:13" ht="15">
      <c r="A689" s="104"/>
      <c r="B689" s="105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</row>
    <row r="690" spans="1:13" ht="15">
      <c r="A690" s="104"/>
      <c r="B690" s="105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</row>
    <row r="691" spans="1:13" ht="15">
      <c r="A691" s="104"/>
      <c r="B691" s="105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</row>
    <row r="692" spans="1:13" ht="15">
      <c r="A692" s="104"/>
      <c r="B692" s="105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</row>
    <row r="693" spans="1:13" ht="15">
      <c r="A693" s="104"/>
      <c r="B693" s="105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</row>
    <row r="694" spans="1:13" ht="15">
      <c r="A694" s="104"/>
      <c r="B694" s="105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</row>
    <row r="695" spans="1:13" ht="15">
      <c r="A695" s="104"/>
      <c r="B695" s="105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</row>
    <row r="696" spans="1:13" ht="15">
      <c r="A696" s="104"/>
      <c r="B696" s="105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</row>
    <row r="697" spans="1:13" ht="15">
      <c r="A697" s="104"/>
      <c r="B697" s="105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</row>
    <row r="698" spans="1:13" ht="15">
      <c r="A698" s="104"/>
      <c r="B698" s="105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</row>
    <row r="699" spans="1:13" ht="15">
      <c r="A699" s="104"/>
      <c r="B699" s="105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</row>
    <row r="700" spans="1:13" ht="15">
      <c r="A700" s="104"/>
      <c r="B700" s="105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</row>
    <row r="701" spans="1:13" ht="15">
      <c r="A701" s="104"/>
      <c r="B701" s="105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</row>
    <row r="702" spans="1:13" ht="15">
      <c r="A702" s="104"/>
      <c r="B702" s="105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</row>
    <row r="703" spans="1:13" ht="15">
      <c r="A703" s="104"/>
      <c r="B703" s="105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</row>
    <row r="704" spans="1:13" ht="15">
      <c r="A704" s="104"/>
      <c r="B704" s="105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</row>
    <row r="705" spans="1:13" ht="15">
      <c r="A705" s="104"/>
      <c r="B705" s="105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</row>
    <row r="706" spans="1:13" ht="15">
      <c r="A706" s="104"/>
      <c r="B706" s="105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</row>
    <row r="707" spans="1:13" ht="15">
      <c r="A707" s="104"/>
      <c r="B707" s="105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</row>
    <row r="708" spans="1:13" ht="15">
      <c r="A708" s="104"/>
      <c r="B708" s="105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</row>
    <row r="709" spans="1:13" ht="15">
      <c r="A709" s="104"/>
      <c r="B709" s="105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</row>
    <row r="710" spans="1:13" ht="15">
      <c r="A710" s="104"/>
      <c r="B710" s="105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</row>
    <row r="711" spans="1:13" ht="15">
      <c r="A711" s="104"/>
      <c r="B711" s="105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</row>
    <row r="712" spans="1:13" ht="15">
      <c r="A712" s="104"/>
      <c r="B712" s="105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</row>
    <row r="713" spans="1:13" ht="15">
      <c r="A713" s="104"/>
      <c r="B713" s="105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</row>
    <row r="714" spans="1:13" ht="15">
      <c r="A714" s="104"/>
      <c r="B714" s="105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</row>
    <row r="715" spans="1:13" ht="15">
      <c r="A715" s="104"/>
      <c r="B715" s="105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</row>
    <row r="716" spans="1:13" ht="15">
      <c r="A716" s="104"/>
      <c r="B716" s="105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</row>
    <row r="717" spans="1:13" ht="15">
      <c r="A717" s="104"/>
      <c r="B717" s="105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</row>
    <row r="718" spans="1:13" ht="15">
      <c r="A718" s="104"/>
      <c r="B718" s="105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</row>
    <row r="719" spans="1:13" ht="15">
      <c r="A719" s="104"/>
      <c r="B719" s="105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</row>
    <row r="720" spans="1:13" ht="15">
      <c r="A720" s="104"/>
      <c r="B720" s="105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</row>
    <row r="721" spans="1:13" ht="15">
      <c r="A721" s="104"/>
      <c r="B721" s="105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</row>
    <row r="722" spans="1:13" ht="15">
      <c r="A722" s="104"/>
      <c r="B722" s="105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</row>
    <row r="723" spans="1:13" ht="15">
      <c r="A723" s="104"/>
      <c r="B723" s="105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</row>
    <row r="724" spans="1:13" ht="15">
      <c r="A724" s="104"/>
      <c r="B724" s="105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</row>
    <row r="725" spans="1:13" ht="15">
      <c r="A725" s="104"/>
      <c r="B725" s="105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</row>
    <row r="726" spans="1:13" ht="15">
      <c r="A726" s="104"/>
      <c r="B726" s="105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</row>
    <row r="727" spans="1:13" ht="15">
      <c r="A727" s="104"/>
      <c r="B727" s="105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</row>
    <row r="728" spans="1:13" ht="15">
      <c r="A728" s="104"/>
      <c r="B728" s="105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</row>
    <row r="729" spans="1:13" ht="15">
      <c r="A729" s="104"/>
      <c r="B729" s="105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</row>
    <row r="730" spans="1:13" ht="15">
      <c r="A730" s="104"/>
      <c r="B730" s="105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</row>
    <row r="731" spans="1:13" ht="15">
      <c r="A731" s="104"/>
      <c r="B731" s="105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</row>
    <row r="732" spans="1:13" ht="15">
      <c r="A732" s="104"/>
      <c r="B732" s="105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</row>
    <row r="733" spans="1:13" ht="15">
      <c r="A733" s="104"/>
      <c r="B733" s="105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</row>
    <row r="734" spans="1:13" ht="15">
      <c r="A734" s="104"/>
      <c r="B734" s="105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</row>
    <row r="735" spans="1:13" ht="15">
      <c r="A735" s="104"/>
      <c r="B735" s="105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</row>
    <row r="736" spans="1:13" ht="15">
      <c r="A736" s="104"/>
      <c r="B736" s="105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</row>
    <row r="737" spans="1:13" ht="15">
      <c r="A737" s="104"/>
      <c r="B737" s="105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</row>
    <row r="738" spans="1:13" ht="15">
      <c r="A738" s="104"/>
      <c r="B738" s="105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</row>
    <row r="739" spans="1:13" ht="15">
      <c r="A739" s="104"/>
      <c r="B739" s="105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</row>
    <row r="740" spans="1:13" ht="15">
      <c r="A740" s="104"/>
      <c r="B740" s="105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</row>
    <row r="741" spans="1:13" ht="15">
      <c r="A741" s="104"/>
      <c r="B741" s="105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</row>
    <row r="742" spans="1:13" ht="15">
      <c r="A742" s="104"/>
      <c r="B742" s="105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</row>
    <row r="743" spans="1:13" ht="15">
      <c r="A743" s="104"/>
      <c r="B743" s="105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</row>
    <row r="744" spans="1:13" ht="15">
      <c r="A744" s="104"/>
      <c r="B744" s="105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</row>
    <row r="745" spans="1:13" ht="15">
      <c r="A745" s="104"/>
      <c r="B745" s="105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</row>
    <row r="746" spans="1:13" ht="15">
      <c r="A746" s="104"/>
      <c r="B746" s="105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</row>
    <row r="747" spans="1:13" ht="15">
      <c r="A747" s="104"/>
      <c r="B747" s="105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</row>
    <row r="748" spans="1:13" ht="15">
      <c r="A748" s="104"/>
      <c r="B748" s="105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</row>
    <row r="749" spans="1:13" ht="15">
      <c r="A749" s="104"/>
      <c r="B749" s="105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</row>
    <row r="750" spans="1:13" ht="15">
      <c r="A750" s="104"/>
      <c r="B750" s="105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</row>
    <row r="751" spans="1:13" ht="15">
      <c r="A751" s="104"/>
      <c r="B751" s="105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</row>
    <row r="752" spans="1:13" ht="15">
      <c r="A752" s="104"/>
      <c r="B752" s="105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</row>
    <row r="753" spans="1:13" ht="15">
      <c r="A753" s="104"/>
      <c r="B753" s="105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</row>
    <row r="754" spans="1:13" ht="15">
      <c r="A754" s="104"/>
      <c r="B754" s="105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</row>
    <row r="755" spans="1:13" ht="15">
      <c r="A755" s="104"/>
      <c r="B755" s="105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</row>
    <row r="756" spans="1:13" ht="15">
      <c r="A756" s="104"/>
      <c r="B756" s="105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</row>
    <row r="757" spans="1:13" ht="15">
      <c r="A757" s="104"/>
      <c r="B757" s="105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</row>
    <row r="758" spans="1:13" ht="15">
      <c r="A758" s="104"/>
      <c r="B758" s="105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</row>
    <row r="759" spans="1:13" ht="15">
      <c r="A759" s="104"/>
      <c r="B759" s="105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</row>
    <row r="760" spans="1:13" ht="15">
      <c r="A760" s="104"/>
      <c r="B760" s="105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</row>
    <row r="761" spans="1:13" ht="15">
      <c r="A761" s="104"/>
      <c r="B761" s="105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</row>
    <row r="762" spans="1:13" ht="15">
      <c r="A762" s="104"/>
      <c r="B762" s="105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</row>
    <row r="763" spans="1:13" ht="15">
      <c r="A763" s="104"/>
      <c r="B763" s="105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</row>
    <row r="764" spans="1:13" ht="15">
      <c r="A764" s="104"/>
      <c r="B764" s="105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</row>
    <row r="765" spans="1:13" ht="15">
      <c r="A765" s="104"/>
      <c r="B765" s="105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</row>
    <row r="766" spans="1:13" ht="15">
      <c r="A766" s="104"/>
      <c r="B766" s="105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</row>
    <row r="767" spans="1:13" ht="15">
      <c r="A767" s="104"/>
      <c r="B767" s="105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</row>
    <row r="768" spans="1:13" ht="15">
      <c r="A768" s="104"/>
      <c r="B768" s="105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</row>
    <row r="769" spans="1:13" ht="15">
      <c r="A769" s="104"/>
      <c r="B769" s="105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</row>
    <row r="770" spans="1:13" ht="15">
      <c r="A770" s="104"/>
      <c r="B770" s="105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</row>
    <row r="771" spans="1:13" ht="15">
      <c r="A771" s="104"/>
      <c r="B771" s="105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</row>
    <row r="772" spans="1:13" ht="15">
      <c r="A772" s="104"/>
      <c r="B772" s="105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</row>
    <row r="773" spans="1:13" ht="15">
      <c r="A773" s="104"/>
      <c r="B773" s="105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</row>
    <row r="774" spans="1:13" ht="15">
      <c r="A774" s="104"/>
      <c r="B774" s="105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</row>
    <row r="775" spans="1:13" ht="15">
      <c r="A775" s="104"/>
      <c r="B775" s="105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</row>
    <row r="776" spans="1:13" ht="15">
      <c r="A776" s="104"/>
      <c r="B776" s="105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</row>
    <row r="777" spans="1:13" ht="15">
      <c r="A777" s="104"/>
      <c r="B777" s="105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</row>
    <row r="778" spans="1:13" ht="15">
      <c r="A778" s="104"/>
      <c r="B778" s="105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</row>
    <row r="779" spans="1:13" ht="15">
      <c r="A779" s="104"/>
      <c r="B779" s="105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</row>
    <row r="780" spans="1:13" ht="15">
      <c r="A780" s="104"/>
      <c r="B780" s="105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</row>
    <row r="781" spans="1:13" ht="15">
      <c r="A781" s="104"/>
      <c r="B781" s="105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</row>
    <row r="782" spans="1:13" ht="15">
      <c r="A782" s="104"/>
      <c r="B782" s="105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</row>
    <row r="783" spans="1:13" ht="15">
      <c r="A783" s="104"/>
      <c r="B783" s="105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</row>
    <row r="784" spans="1:13" ht="15">
      <c r="A784" s="104"/>
      <c r="B784" s="105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</row>
    <row r="785" spans="1:13" ht="15">
      <c r="A785" s="104"/>
      <c r="B785" s="105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</row>
    <row r="786" spans="1:13" ht="15">
      <c r="A786" s="104"/>
      <c r="B786" s="105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</row>
    <row r="787" spans="1:13" ht="15">
      <c r="A787" s="104"/>
      <c r="B787" s="105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</row>
    <row r="788" spans="1:13" ht="15">
      <c r="A788" s="104"/>
      <c r="B788" s="105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</row>
    <row r="789" spans="1:13" ht="15">
      <c r="A789" s="104"/>
      <c r="B789" s="105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</row>
    <row r="790" spans="1:13" ht="15">
      <c r="A790" s="104"/>
      <c r="B790" s="105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</row>
    <row r="791" spans="1:13" ht="15">
      <c r="A791" s="104"/>
      <c r="B791" s="105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</row>
    <row r="792" spans="1:13" ht="15">
      <c r="A792" s="104"/>
      <c r="B792" s="105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</row>
    <row r="793" spans="1:13" ht="15">
      <c r="A793" s="104"/>
      <c r="B793" s="105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</row>
    <row r="794" spans="1:13" ht="15">
      <c r="A794" s="104"/>
      <c r="B794" s="105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</row>
    <row r="795" spans="1:13" ht="15">
      <c r="A795" s="104"/>
      <c r="B795" s="105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</row>
    <row r="796" spans="1:13" ht="15">
      <c r="A796" s="104"/>
      <c r="B796" s="105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</row>
    <row r="797" spans="1:13" ht="15">
      <c r="A797" s="104"/>
      <c r="B797" s="105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</row>
    <row r="798" spans="1:13" ht="15">
      <c r="A798" s="104"/>
      <c r="B798" s="105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</row>
    <row r="799" spans="1:13" ht="15">
      <c r="A799" s="104"/>
      <c r="B799" s="105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</row>
    <row r="800" spans="1:13" ht="15">
      <c r="A800" s="104"/>
      <c r="B800" s="105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</row>
    <row r="801" spans="1:13" ht="15">
      <c r="A801" s="104"/>
      <c r="B801" s="105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</row>
    <row r="802" spans="1:13" ht="15">
      <c r="A802" s="104"/>
      <c r="B802" s="105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</row>
    <row r="803" spans="1:13" ht="15">
      <c r="A803" s="104"/>
      <c r="B803" s="105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</row>
    <row r="804" spans="1:13" ht="15">
      <c r="A804" s="104"/>
      <c r="B804" s="105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</row>
    <row r="805" spans="1:13" ht="15">
      <c r="A805" s="104"/>
      <c r="B805" s="105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</row>
    <row r="806" spans="1:13" ht="15">
      <c r="A806" s="104"/>
      <c r="B806" s="105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</row>
    <row r="807" spans="1:13" ht="15">
      <c r="A807" s="104"/>
      <c r="B807" s="105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</row>
    <row r="808" spans="1:13" ht="15">
      <c r="A808" s="104"/>
      <c r="B808" s="105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</row>
    <row r="809" spans="1:13" ht="15">
      <c r="A809" s="104"/>
      <c r="B809" s="105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</row>
    <row r="810" spans="1:13" ht="15">
      <c r="A810" s="104"/>
      <c r="B810" s="105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</row>
    <row r="811" spans="1:13" ht="15">
      <c r="A811" s="104"/>
      <c r="B811" s="105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</row>
    <row r="812" spans="1:13" ht="15">
      <c r="A812" s="104"/>
      <c r="B812" s="105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</row>
    <row r="813" spans="1:13" ht="15">
      <c r="A813" s="104"/>
      <c r="B813" s="105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</row>
    <row r="814" spans="1:13" ht="15">
      <c r="A814" s="104"/>
      <c r="B814" s="105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</row>
    <row r="815" spans="1:13" ht="15">
      <c r="A815" s="104"/>
      <c r="B815" s="105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</row>
    <row r="816" spans="1:13" ht="15">
      <c r="A816" s="104"/>
      <c r="B816" s="105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</row>
    <row r="817" spans="1:13" ht="15">
      <c r="A817" s="104"/>
      <c r="B817" s="105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</row>
    <row r="818" spans="1:13" ht="15">
      <c r="A818" s="104"/>
      <c r="B818" s="105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</row>
    <row r="819" spans="1:13" ht="15">
      <c r="A819" s="104"/>
      <c r="B819" s="105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</row>
    <row r="820" spans="1:13" ht="15">
      <c r="A820" s="104"/>
      <c r="B820" s="105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</row>
    <row r="821" spans="1:13" ht="15">
      <c r="A821" s="104"/>
      <c r="B821" s="105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</row>
    <row r="822" spans="1:13" ht="15">
      <c r="A822" s="104"/>
      <c r="B822" s="105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</row>
    <row r="823" spans="1:13" ht="15">
      <c r="A823" s="104"/>
      <c r="B823" s="105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</row>
    <row r="824" spans="1:13" ht="15">
      <c r="A824" s="104"/>
      <c r="B824" s="105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</row>
    <row r="825" spans="1:13" ht="15">
      <c r="A825" s="104"/>
      <c r="B825" s="105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</row>
    <row r="826" spans="1:13" ht="15">
      <c r="A826" s="104"/>
      <c r="B826" s="105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</row>
    <row r="827" spans="1:13" ht="15">
      <c r="A827" s="104"/>
      <c r="B827" s="105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</row>
    <row r="828" spans="1:13" ht="15">
      <c r="A828" s="104"/>
      <c r="B828" s="105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</row>
    <row r="829" spans="1:13" ht="15">
      <c r="A829" s="104"/>
      <c r="B829" s="105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</row>
    <row r="830" spans="1:13" ht="15">
      <c r="A830" s="104"/>
      <c r="B830" s="105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</row>
    <row r="831" spans="1:13" ht="15">
      <c r="A831" s="104"/>
      <c r="B831" s="105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</row>
    <row r="832" spans="1:13" ht="15">
      <c r="A832" s="104"/>
      <c r="B832" s="105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</row>
    <row r="833" spans="1:13" ht="15">
      <c r="A833" s="104"/>
      <c r="B833" s="105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</row>
    <row r="834" spans="1:13" ht="15">
      <c r="A834" s="104"/>
      <c r="B834" s="105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</row>
    <row r="835" spans="1:13" ht="15">
      <c r="A835" s="104"/>
      <c r="B835" s="105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</row>
    <row r="836" spans="1:13" ht="15">
      <c r="A836" s="104"/>
      <c r="B836" s="105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</row>
    <row r="837" spans="1:13" ht="15">
      <c r="A837" s="104"/>
      <c r="B837" s="105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</row>
    <row r="838" spans="1:13" ht="15">
      <c r="A838" s="104"/>
      <c r="B838" s="105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</row>
    <row r="839" spans="1:13" ht="15">
      <c r="A839" s="104"/>
      <c r="B839" s="105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</row>
    <row r="840" spans="1:13" ht="15">
      <c r="A840" s="104"/>
      <c r="B840" s="105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</row>
    <row r="841" spans="1:13" ht="15">
      <c r="A841" s="104"/>
      <c r="B841" s="105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</row>
    <row r="842" spans="1:13" ht="15">
      <c r="A842" s="104"/>
      <c r="B842" s="105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</row>
    <row r="843" spans="1:13" ht="15">
      <c r="A843" s="104"/>
      <c r="B843" s="105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</row>
    <row r="844" spans="1:13" ht="15">
      <c r="A844" s="104"/>
      <c r="B844" s="105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</row>
    <row r="845" spans="1:13" ht="15">
      <c r="A845" s="104"/>
      <c r="B845" s="105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</row>
    <row r="846" spans="1:13" ht="15">
      <c r="A846" s="104"/>
      <c r="B846" s="105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</row>
    <row r="847" spans="1:13" ht="15">
      <c r="A847" s="104"/>
      <c r="B847" s="105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</row>
    <row r="848" spans="1:13" ht="15">
      <c r="A848" s="104"/>
      <c r="B848" s="105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</row>
    <row r="849" spans="1:13" ht="15">
      <c r="A849" s="104"/>
      <c r="B849" s="105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</row>
    <row r="850" spans="1:13" ht="15">
      <c r="A850" s="104"/>
      <c r="B850" s="105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</row>
    <row r="851" spans="1:13" ht="15">
      <c r="A851" s="104"/>
      <c r="B851" s="105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</row>
    <row r="852" spans="1:13" ht="15">
      <c r="A852" s="104"/>
      <c r="B852" s="105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</row>
    <row r="853" spans="1:13" ht="15">
      <c r="A853" s="104"/>
      <c r="B853" s="105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</row>
    <row r="854" spans="1:13" ht="15">
      <c r="A854" s="104"/>
      <c r="B854" s="105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</row>
    <row r="855" spans="1:13" ht="15">
      <c r="A855" s="104"/>
      <c r="B855" s="105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</row>
    <row r="856" spans="1:13" ht="15">
      <c r="A856" s="104"/>
      <c r="B856" s="105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</row>
    <row r="857" spans="1:13" ht="15">
      <c r="A857" s="104"/>
      <c r="B857" s="105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</row>
    <row r="858" spans="1:13" ht="15">
      <c r="A858" s="104"/>
      <c r="B858" s="105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</row>
    <row r="859" spans="1:13" ht="15">
      <c r="A859" s="104"/>
      <c r="B859" s="105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</row>
    <row r="860" spans="1:13" ht="15">
      <c r="A860" s="104"/>
      <c r="B860" s="105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</row>
    <row r="861" spans="1:13" ht="15">
      <c r="A861" s="104"/>
      <c r="B861" s="105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</row>
    <row r="862" spans="1:13" ht="15">
      <c r="A862" s="104"/>
      <c r="B862" s="105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</row>
    <row r="863" spans="1:13" ht="15">
      <c r="A863" s="104"/>
      <c r="B863" s="105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</row>
    <row r="864" spans="1:13" ht="15">
      <c r="A864" s="104"/>
      <c r="B864" s="105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</row>
    <row r="865" spans="1:13" ht="15">
      <c r="A865" s="104"/>
      <c r="B865" s="105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</row>
    <row r="866" spans="1:13" ht="15">
      <c r="A866" s="104"/>
      <c r="B866" s="105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</row>
    <row r="867" spans="1:13" ht="15">
      <c r="A867" s="104"/>
      <c r="B867" s="105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</row>
    <row r="868" spans="1:13" ht="15">
      <c r="A868" s="104"/>
      <c r="B868" s="105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</row>
    <row r="869" spans="1:13" ht="15">
      <c r="A869" s="104"/>
      <c r="B869" s="105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</row>
    <row r="870" spans="1:13" ht="15">
      <c r="A870" s="104"/>
      <c r="B870" s="105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</row>
    <row r="871" spans="1:13" ht="15">
      <c r="A871" s="104"/>
      <c r="B871" s="105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</row>
    <row r="872" spans="1:13" ht="15">
      <c r="A872" s="104"/>
      <c r="B872" s="105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</row>
    <row r="873" spans="1:13" ht="15">
      <c r="A873" s="104"/>
      <c r="B873" s="105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</row>
    <row r="874" spans="1:13" ht="15">
      <c r="A874" s="104"/>
      <c r="B874" s="105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</row>
    <row r="875" spans="1:13" ht="15">
      <c r="A875" s="104"/>
      <c r="B875" s="105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</row>
    <row r="876" spans="1:13" ht="15">
      <c r="A876" s="104"/>
      <c r="B876" s="105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</row>
    <row r="877" spans="1:13" ht="15">
      <c r="A877" s="104"/>
      <c r="B877" s="105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</row>
    <row r="878" spans="1:13" ht="15">
      <c r="A878" s="104"/>
      <c r="B878" s="105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</row>
    <row r="879" spans="1:13" ht="15">
      <c r="A879" s="104"/>
      <c r="B879" s="105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</row>
    <row r="880" spans="1:13" ht="15">
      <c r="A880" s="104"/>
      <c r="B880" s="105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</row>
    <row r="881" spans="1:13" ht="15">
      <c r="A881" s="104"/>
      <c r="B881" s="105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</row>
    <row r="882" spans="1:13" ht="15">
      <c r="A882" s="104"/>
      <c r="B882" s="105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</row>
    <row r="883" spans="1:13" ht="15">
      <c r="A883" s="104"/>
      <c r="B883" s="105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</row>
    <row r="884" spans="1:13" ht="15">
      <c r="A884" s="104"/>
      <c r="B884" s="105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</row>
    <row r="885" spans="1:13" ht="15">
      <c r="A885" s="104"/>
      <c r="B885" s="105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</row>
    <row r="886" spans="1:13" ht="15">
      <c r="A886" s="104"/>
      <c r="B886" s="105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</row>
    <row r="887" spans="1:13" ht="15">
      <c r="A887" s="104"/>
      <c r="B887" s="105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</row>
    <row r="888" spans="1:13" ht="15">
      <c r="A888" s="104"/>
      <c r="B888" s="105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</row>
    <row r="889" spans="1:13" ht="15">
      <c r="A889" s="104"/>
      <c r="B889" s="105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</row>
    <row r="890" spans="1:13" ht="15">
      <c r="A890" s="104"/>
      <c r="B890" s="105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</row>
    <row r="891" spans="1:13" ht="15">
      <c r="A891" s="104"/>
      <c r="B891" s="105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</row>
    <row r="892" spans="1:13" ht="15">
      <c r="A892" s="104"/>
      <c r="B892" s="105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</row>
    <row r="893" spans="1:13" ht="15">
      <c r="A893" s="104"/>
      <c r="B893" s="105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</row>
    <row r="894" spans="1:13" ht="15">
      <c r="A894" s="104"/>
      <c r="B894" s="105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</row>
    <row r="895" spans="1:13" ht="15">
      <c r="A895" s="104"/>
      <c r="B895" s="105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</row>
    <row r="896" spans="1:13" ht="15">
      <c r="A896" s="104"/>
      <c r="B896" s="105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</row>
    <row r="897" spans="1:13" ht="15">
      <c r="A897" s="104"/>
      <c r="B897" s="105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</row>
    <row r="898" spans="1:13" ht="15">
      <c r="A898" s="104"/>
      <c r="B898" s="105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</row>
    <row r="899" spans="1:13" ht="15">
      <c r="A899" s="104"/>
      <c r="B899" s="105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</row>
    <row r="900" spans="1:13" ht="15">
      <c r="A900" s="104"/>
      <c r="B900" s="105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</row>
    <row r="901" spans="1:13" ht="15">
      <c r="A901" s="104"/>
      <c r="B901" s="105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</row>
    <row r="902" spans="1:13" ht="15">
      <c r="A902" s="104"/>
      <c r="B902" s="105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</row>
    <row r="903" spans="1:13" ht="15">
      <c r="A903" s="104"/>
      <c r="B903" s="105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</row>
    <row r="904" spans="1:13" ht="15">
      <c r="A904" s="104"/>
      <c r="B904" s="105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</row>
    <row r="905" spans="1:13" ht="15">
      <c r="A905" s="104"/>
      <c r="B905" s="105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</row>
    <row r="906" spans="1:13" ht="15">
      <c r="A906" s="104"/>
      <c r="B906" s="105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</row>
    <row r="907" spans="1:13" ht="15">
      <c r="A907" s="104"/>
      <c r="B907" s="105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</row>
    <row r="908" spans="1:13" ht="15">
      <c r="A908" s="104"/>
      <c r="B908" s="105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</row>
    <row r="909" spans="1:13" ht="15">
      <c r="A909" s="104"/>
      <c r="B909" s="105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</row>
    <row r="910" spans="1:13" ht="15">
      <c r="A910" s="104"/>
      <c r="B910" s="105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</row>
    <row r="911" spans="1:13" ht="15">
      <c r="A911" s="104"/>
      <c r="B911" s="105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</row>
    <row r="912" spans="1:13" ht="15">
      <c r="A912" s="104"/>
      <c r="B912" s="105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</row>
    <row r="913" spans="1:13" ht="15">
      <c r="A913" s="104"/>
      <c r="B913" s="105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</row>
    <row r="914" spans="1:13" ht="15">
      <c r="A914" s="104"/>
      <c r="B914" s="105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</row>
    <row r="915" spans="1:13" ht="15">
      <c r="A915" s="104"/>
      <c r="B915" s="105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</row>
    <row r="916" spans="1:13" ht="15">
      <c r="A916" s="104"/>
      <c r="B916" s="105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</row>
    <row r="917" spans="1:13" ht="15">
      <c r="A917" s="104"/>
      <c r="B917" s="105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</row>
    <row r="918" spans="1:13" ht="15">
      <c r="A918" s="104"/>
      <c r="B918" s="105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</row>
    <row r="919" spans="1:13" ht="15">
      <c r="A919" s="104"/>
      <c r="B919" s="105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</row>
    <row r="920" spans="1:13" ht="15">
      <c r="A920" s="104"/>
      <c r="B920" s="105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</row>
    <row r="921" spans="1:13" ht="15">
      <c r="A921" s="104"/>
      <c r="B921" s="105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</row>
    <row r="922" spans="1:13" ht="15">
      <c r="A922" s="104"/>
      <c r="B922" s="105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</row>
    <row r="923" spans="1:13" ht="15">
      <c r="A923" s="104"/>
      <c r="B923" s="105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</row>
    <row r="924" spans="1:13" ht="15">
      <c r="A924" s="104"/>
      <c r="B924" s="105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</row>
    <row r="925" spans="1:13" ht="15">
      <c r="A925" s="104"/>
      <c r="B925" s="105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</row>
    <row r="926" spans="1:13" ht="15">
      <c r="A926" s="104"/>
      <c r="B926" s="105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</row>
    <row r="927" spans="1:13" ht="15">
      <c r="A927" s="104"/>
      <c r="B927" s="105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</row>
    <row r="928" spans="1:13" ht="15">
      <c r="A928" s="104"/>
      <c r="B928" s="105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</row>
    <row r="929" spans="1:13" ht="15">
      <c r="A929" s="104"/>
      <c r="B929" s="105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</row>
    <row r="930" spans="1:13" ht="15">
      <c r="A930" s="104"/>
      <c r="B930" s="105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</row>
    <row r="931" spans="1:13" ht="15">
      <c r="A931" s="104"/>
      <c r="B931" s="105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</row>
    <row r="932" spans="1:13" ht="15">
      <c r="A932" s="104"/>
      <c r="B932" s="105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</row>
    <row r="933" spans="1:13" ht="15">
      <c r="A933" s="104"/>
      <c r="B933" s="105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</row>
    <row r="934" spans="1:13" ht="15">
      <c r="A934" s="104"/>
      <c r="B934" s="105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</row>
    <row r="935" spans="1:13" ht="15">
      <c r="A935" s="104"/>
      <c r="B935" s="105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</row>
    <row r="936" spans="1:13" ht="15">
      <c r="A936" s="104"/>
      <c r="B936" s="105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</row>
    <row r="937" spans="1:13" ht="15">
      <c r="A937" s="104"/>
      <c r="B937" s="105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</row>
    <row r="938" spans="1:13" ht="15">
      <c r="A938" s="104"/>
      <c r="B938" s="105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</row>
    <row r="939" spans="1:13" ht="15">
      <c r="A939" s="104"/>
      <c r="B939" s="105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</row>
    <row r="940" spans="1:13" ht="15">
      <c r="A940" s="104"/>
      <c r="B940" s="105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</row>
    <row r="941" spans="1:13" ht="15">
      <c r="A941" s="104"/>
      <c r="B941" s="105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</row>
    <row r="942" spans="1:13" ht="15">
      <c r="A942" s="104"/>
      <c r="B942" s="105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</row>
    <row r="943" spans="1:13" ht="15">
      <c r="A943" s="104"/>
      <c r="B943" s="105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</row>
    <row r="944" spans="1:13" ht="15">
      <c r="A944" s="104"/>
      <c r="B944" s="105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</row>
    <row r="945" spans="1:13" ht="15">
      <c r="A945" s="104"/>
      <c r="B945" s="105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</row>
    <row r="946" spans="1:13" ht="15">
      <c r="A946" s="104"/>
      <c r="B946" s="105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</row>
    <row r="947" spans="1:13" ht="15">
      <c r="A947" s="104"/>
      <c r="B947" s="105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</row>
    <row r="948" spans="1:13" ht="15">
      <c r="A948" s="104"/>
      <c r="B948" s="105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</row>
    <row r="949" spans="1:13" ht="15">
      <c r="A949" s="104"/>
      <c r="B949" s="105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</row>
    <row r="950" spans="1:13" ht="15">
      <c r="A950" s="104"/>
      <c r="B950" s="105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</row>
    <row r="951" spans="1:13" ht="15">
      <c r="A951" s="104"/>
      <c r="B951" s="105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</row>
    <row r="952" spans="1:13" ht="15">
      <c r="A952" s="104"/>
      <c r="B952" s="105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</row>
    <row r="953" spans="1:13" ht="15">
      <c r="A953" s="104"/>
      <c r="B953" s="105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</row>
    <row r="954" spans="1:13" ht="15">
      <c r="A954" s="104"/>
      <c r="B954" s="105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</row>
    <row r="955" spans="1:13" ht="15">
      <c r="A955" s="104"/>
      <c r="B955" s="105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</row>
    <row r="956" spans="1:13" ht="15">
      <c r="A956" s="104"/>
      <c r="B956" s="105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</row>
    <row r="957" spans="1:13" ht="15">
      <c r="A957" s="104"/>
      <c r="B957" s="105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</row>
    <row r="958" spans="1:13" ht="15">
      <c r="A958" s="104"/>
      <c r="B958" s="105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</row>
    <row r="959" spans="1:13" ht="15">
      <c r="A959" s="104"/>
      <c r="B959" s="105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</row>
    <row r="960" spans="1:13" ht="15">
      <c r="A960" s="104"/>
      <c r="B960" s="105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</row>
    <row r="961" spans="1:13" ht="15">
      <c r="A961" s="104"/>
      <c r="B961" s="105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</row>
    <row r="962" spans="1:13" ht="15">
      <c r="A962" s="104"/>
      <c r="B962" s="105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</row>
    <row r="963" spans="1:13" ht="15">
      <c r="A963" s="104"/>
      <c r="B963" s="105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</row>
    <row r="964" spans="1:13" ht="15">
      <c r="A964" s="104"/>
      <c r="B964" s="105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</row>
    <row r="965" spans="1:13" ht="15">
      <c r="A965" s="104"/>
      <c r="B965" s="105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</row>
    <row r="966" spans="1:13" ht="15">
      <c r="A966" s="104"/>
      <c r="B966" s="105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</row>
    <row r="967" spans="1:13" ht="15">
      <c r="A967" s="104"/>
      <c r="B967" s="105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</row>
    <row r="968" spans="1:13" ht="15">
      <c r="A968" s="104"/>
      <c r="B968" s="105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</row>
    <row r="969" spans="1:13" ht="15">
      <c r="A969" s="104"/>
      <c r="B969" s="105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</row>
    <row r="970" spans="1:13" ht="15">
      <c r="A970" s="104"/>
      <c r="B970" s="105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</row>
    <row r="971" spans="1:13" ht="15">
      <c r="A971" s="104"/>
      <c r="B971" s="105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</row>
    <row r="972" spans="1:13" ht="15">
      <c r="A972" s="104"/>
      <c r="B972" s="105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</row>
    <row r="973" spans="1:13" ht="15">
      <c r="A973" s="104"/>
      <c r="B973" s="105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</row>
    <row r="974" spans="1:13" ht="15">
      <c r="A974" s="104"/>
      <c r="B974" s="105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</row>
    <row r="975" spans="1:13" ht="15">
      <c r="A975" s="104"/>
      <c r="B975" s="105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</row>
    <row r="976" spans="1:13" ht="15">
      <c r="A976" s="104"/>
      <c r="B976" s="105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</row>
    <row r="977" spans="1:13" ht="15">
      <c r="A977" s="104"/>
      <c r="B977" s="105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</row>
    <row r="978" spans="1:13" ht="15">
      <c r="A978" s="104"/>
      <c r="B978" s="105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</row>
    <row r="979" spans="1:13" ht="15">
      <c r="A979" s="104"/>
      <c r="B979" s="105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</row>
    <row r="980" spans="1:13" ht="15">
      <c r="A980" s="104"/>
      <c r="B980" s="105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</row>
    <row r="981" spans="1:13" ht="15">
      <c r="A981" s="104"/>
      <c r="B981" s="105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</row>
    <row r="982" spans="1:13" ht="15">
      <c r="A982" s="104"/>
      <c r="B982" s="105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</row>
    <row r="983" spans="1:13" ht="15">
      <c r="A983" s="104"/>
      <c r="B983" s="105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</row>
    <row r="984" spans="1:13" ht="15">
      <c r="A984" s="104"/>
      <c r="B984" s="105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</row>
    <row r="985" spans="1:13" ht="15">
      <c r="A985" s="104"/>
      <c r="B985" s="105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</row>
    <row r="986" spans="1:13" ht="15">
      <c r="A986" s="104"/>
      <c r="B986" s="105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</row>
    <row r="987" spans="1:13" ht="15">
      <c r="A987" s="104"/>
      <c r="B987" s="105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</row>
    <row r="988" spans="1:13" ht="15">
      <c r="A988" s="104"/>
      <c r="B988" s="105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</row>
    <row r="989" spans="1:13" ht="15">
      <c r="A989" s="104"/>
      <c r="B989" s="105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</row>
    <row r="990" spans="1:13" ht="15">
      <c r="A990" s="104"/>
      <c r="B990" s="105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</row>
    <row r="991" spans="1:13" ht="15">
      <c r="A991" s="104"/>
      <c r="B991" s="105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</row>
    <row r="992" spans="1:13" ht="15">
      <c r="A992" s="104"/>
      <c r="B992" s="105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</row>
    <row r="993" spans="1:13" ht="15">
      <c r="A993" s="104"/>
      <c r="B993" s="105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</row>
    <row r="994" spans="1:13" ht="15">
      <c r="A994" s="104"/>
      <c r="B994" s="105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</row>
    <row r="995" spans="1:13" ht="15">
      <c r="A995" s="104"/>
      <c r="B995" s="105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</row>
    <row r="996" spans="1:13" ht="15">
      <c r="A996" s="104"/>
      <c r="B996" s="105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</row>
    <row r="997" spans="1:13" ht="15">
      <c r="A997" s="104"/>
      <c r="B997" s="105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</row>
    <row r="998" spans="1:13" ht="15">
      <c r="A998" s="104"/>
      <c r="B998" s="105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</row>
    <row r="999" spans="1:13" ht="15">
      <c r="A999" s="104"/>
      <c r="B999" s="105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</row>
    <row r="1000" spans="1:13" ht="15">
      <c r="A1000" s="104"/>
      <c r="B1000" s="105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</row>
    <row r="1001" spans="1:13" ht="15">
      <c r="A1001" s="104"/>
      <c r="B1001" s="105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</row>
    <row r="1002" spans="1:13" ht="15">
      <c r="A1002" s="104"/>
      <c r="B1002" s="105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</row>
    <row r="1003" spans="1:13" ht="15">
      <c r="A1003" s="104"/>
      <c r="B1003" s="105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</row>
    <row r="1004" spans="1:13" ht="15">
      <c r="A1004" s="104"/>
      <c r="B1004" s="105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</row>
    <row r="1005" spans="1:13" ht="15">
      <c r="A1005" s="104"/>
      <c r="B1005" s="105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</row>
    <row r="1006" spans="1:13" ht="15">
      <c r="A1006" s="104"/>
      <c r="B1006" s="105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</row>
    <row r="1007" spans="1:13" ht="15">
      <c r="A1007" s="104"/>
      <c r="B1007" s="105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</row>
    <row r="1008" spans="1:13" ht="15">
      <c r="A1008" s="104"/>
      <c r="B1008" s="105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</row>
    <row r="1009" spans="1:13" ht="15">
      <c r="A1009" s="104"/>
      <c r="B1009" s="105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</row>
    <row r="1010" spans="1:13" ht="15">
      <c r="A1010" s="104"/>
      <c r="B1010" s="105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</row>
    <row r="1011" spans="1:13" ht="15">
      <c r="A1011" s="104"/>
      <c r="B1011" s="105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</row>
    <row r="1012" spans="1:13" ht="15">
      <c r="A1012" s="104"/>
      <c r="B1012" s="105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</row>
    <row r="1013" spans="1:13" ht="15">
      <c r="A1013" s="104"/>
      <c r="B1013" s="105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</row>
    <row r="1014" spans="1:13" ht="15">
      <c r="A1014" s="104"/>
      <c r="B1014" s="105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</row>
    <row r="1015" spans="1:13" ht="15">
      <c r="A1015" s="104"/>
      <c r="B1015" s="105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</row>
    <row r="1016" spans="1:13" ht="15">
      <c r="A1016" s="104"/>
      <c r="B1016" s="105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</row>
    <row r="1017" spans="1:13" ht="15">
      <c r="A1017" s="104"/>
      <c r="B1017" s="105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</row>
    <row r="1018" spans="1:13" ht="15">
      <c r="A1018" s="104"/>
      <c r="B1018" s="105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</row>
    <row r="1019" spans="1:13" ht="15">
      <c r="A1019" s="104"/>
      <c r="B1019" s="105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</row>
    <row r="1020" spans="1:13" ht="15">
      <c r="A1020" s="104"/>
      <c r="B1020" s="105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</row>
    <row r="1021" spans="1:13" ht="15">
      <c r="A1021" s="104"/>
      <c r="B1021" s="105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</row>
    <row r="1022" spans="1:13" ht="15">
      <c r="A1022" s="104"/>
      <c r="B1022" s="105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</row>
    <row r="1023" spans="1:13" ht="15">
      <c r="A1023" s="104"/>
      <c r="B1023" s="105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</row>
    <row r="1024" spans="1:13" ht="15">
      <c r="A1024" s="104"/>
      <c r="B1024" s="105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</row>
    <row r="1025" spans="1:13" ht="15">
      <c r="A1025" s="104"/>
      <c r="B1025" s="105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</row>
    <row r="1026" spans="1:13" ht="15">
      <c r="A1026" s="104"/>
      <c r="B1026" s="105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</row>
    <row r="1027" spans="1:13" ht="15">
      <c r="A1027" s="104"/>
      <c r="B1027" s="105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</row>
    <row r="1028" spans="1:13" ht="15">
      <c r="A1028" s="104"/>
      <c r="B1028" s="105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</row>
    <row r="1029" spans="1:13" ht="15">
      <c r="A1029" s="104"/>
      <c r="B1029" s="105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</row>
    <row r="1030" spans="1:13" ht="15">
      <c r="A1030" s="104"/>
      <c r="B1030" s="105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</row>
    <row r="1031" spans="1:13" ht="15">
      <c r="A1031" s="104"/>
      <c r="B1031" s="105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</row>
    <row r="1032" spans="1:13" ht="15">
      <c r="A1032" s="104"/>
      <c r="B1032" s="105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</row>
    <row r="1033" spans="1:13" ht="15">
      <c r="A1033" s="104"/>
      <c r="B1033" s="105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</row>
    <row r="1034" spans="1:13" ht="15">
      <c r="A1034" s="104"/>
      <c r="B1034" s="105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</row>
    <row r="1035" spans="1:13" ht="15">
      <c r="A1035" s="104"/>
      <c r="B1035" s="105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</row>
    <row r="1036" spans="1:13" ht="15">
      <c r="A1036" s="104"/>
      <c r="B1036" s="105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</row>
    <row r="1037" spans="1:13" ht="15">
      <c r="A1037" s="104"/>
      <c r="B1037" s="105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</row>
    <row r="1038" spans="1:13" ht="15">
      <c r="A1038" s="104"/>
      <c r="B1038" s="105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</row>
    <row r="1039" spans="1:13" ht="15">
      <c r="A1039" s="104"/>
      <c r="B1039" s="105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</row>
    <row r="1040" spans="1:13" ht="15">
      <c r="A1040" s="104"/>
      <c r="B1040" s="105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</row>
    <row r="1041" spans="1:13" ht="15">
      <c r="A1041" s="104"/>
      <c r="B1041" s="105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</row>
    <row r="1042" spans="1:13" ht="15">
      <c r="A1042" s="104"/>
      <c r="B1042" s="105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</row>
    <row r="1043" spans="1:13" ht="15">
      <c r="A1043" s="104"/>
      <c r="B1043" s="105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</row>
    <row r="1044" spans="1:13" ht="15">
      <c r="A1044" s="104"/>
      <c r="B1044" s="105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</row>
    <row r="1045" spans="1:13" ht="15">
      <c r="A1045" s="104"/>
      <c r="B1045" s="105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</row>
    <row r="1046" spans="1:13" ht="15">
      <c r="A1046" s="104"/>
      <c r="B1046" s="105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</row>
    <row r="1047" spans="1:13" ht="15">
      <c r="A1047" s="104"/>
      <c r="B1047" s="105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</row>
    <row r="1048" spans="1:13" ht="15">
      <c r="A1048" s="104"/>
      <c r="B1048" s="105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</row>
    <row r="1049" spans="1:13" ht="15">
      <c r="A1049" s="104"/>
      <c r="B1049" s="105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</row>
    <row r="1050" spans="1:13" ht="15">
      <c r="A1050" s="104"/>
      <c r="B1050" s="105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</row>
    <row r="1051" spans="1:13" ht="15">
      <c r="A1051" s="104"/>
      <c r="B1051" s="105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</row>
    <row r="1052" spans="1:13" ht="15">
      <c r="A1052" s="104"/>
      <c r="B1052" s="105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</row>
    <row r="1053" spans="1:13" ht="15">
      <c r="A1053" s="104"/>
      <c r="B1053" s="105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</row>
    <row r="1054" spans="1:13" ht="15">
      <c r="A1054" s="104"/>
      <c r="B1054" s="105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</row>
    <row r="1055" spans="1:13" ht="15">
      <c r="A1055" s="104"/>
      <c r="B1055" s="105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</row>
    <row r="1056" spans="1:13" ht="15">
      <c r="A1056" s="104"/>
      <c r="B1056" s="105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</row>
    <row r="1057" spans="1:13" ht="15">
      <c r="A1057" s="104"/>
      <c r="B1057" s="105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</row>
    <row r="1058" spans="1:13" ht="15">
      <c r="A1058" s="104"/>
      <c r="B1058" s="105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</row>
    <row r="1059" spans="1:13" ht="15">
      <c r="A1059" s="104"/>
      <c r="B1059" s="105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</row>
    <row r="1060" spans="1:13" ht="15">
      <c r="A1060" s="104"/>
      <c r="B1060" s="105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</row>
    <row r="1061" spans="1:13" ht="15">
      <c r="A1061" s="104"/>
      <c r="B1061" s="105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</row>
    <row r="1062" spans="1:13" ht="15">
      <c r="A1062" s="104"/>
      <c r="B1062" s="105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</row>
    <row r="1063" spans="1:13" ht="15">
      <c r="A1063" s="104"/>
      <c r="B1063" s="105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</row>
    <row r="1064" spans="1:13" ht="15">
      <c r="A1064" s="104"/>
      <c r="B1064" s="105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</row>
    <row r="1065" spans="1:13" ht="15">
      <c r="A1065" s="104"/>
      <c r="B1065" s="105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</row>
    <row r="1066" spans="1:13" ht="15">
      <c r="A1066" s="104"/>
      <c r="B1066" s="105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</row>
    <row r="1067" spans="1:13" ht="15">
      <c r="A1067" s="104"/>
      <c r="B1067" s="105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</row>
    <row r="1068" spans="1:13" ht="15">
      <c r="A1068" s="104"/>
      <c r="B1068" s="105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</row>
    <row r="1069" spans="1:13" ht="15">
      <c r="A1069" s="104"/>
      <c r="B1069" s="105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</row>
    <row r="1070" spans="1:13" ht="15">
      <c r="A1070" s="104"/>
      <c r="B1070" s="105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</row>
    <row r="1071" spans="1:13" ht="15">
      <c r="A1071" s="104"/>
      <c r="B1071" s="105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</row>
    <row r="1072" spans="1:13" ht="15">
      <c r="A1072" s="104"/>
      <c r="B1072" s="105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</row>
    <row r="1073" spans="1:13" ht="15">
      <c r="A1073" s="104"/>
      <c r="B1073" s="105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</row>
    <row r="1074" spans="1:13" ht="15">
      <c r="A1074" s="104"/>
      <c r="B1074" s="105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</row>
    <row r="1075" spans="1:13" ht="15">
      <c r="A1075" s="104"/>
      <c r="B1075" s="105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</row>
    <row r="1076" spans="1:13" ht="15">
      <c r="A1076" s="104"/>
      <c r="B1076" s="105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</row>
    <row r="1077" spans="1:13" ht="15">
      <c r="A1077" s="104"/>
      <c r="B1077" s="105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</row>
    <row r="1078" spans="1:13" ht="15">
      <c r="A1078" s="104"/>
      <c r="B1078" s="105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</row>
    <row r="1079" spans="1:13" ht="15">
      <c r="A1079" s="104"/>
      <c r="B1079" s="105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</row>
    <row r="1080" spans="1:13" ht="15">
      <c r="A1080" s="104"/>
      <c r="B1080" s="105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</row>
    <row r="1081" spans="1:13" ht="15">
      <c r="A1081" s="104"/>
      <c r="B1081" s="105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</row>
    <row r="1082" spans="1:13" ht="15">
      <c r="A1082" s="104"/>
      <c r="B1082" s="105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</row>
    <row r="1083" spans="1:13" ht="15">
      <c r="A1083" s="104"/>
      <c r="B1083" s="105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</row>
    <row r="1084" spans="1:13" ht="15">
      <c r="A1084" s="104"/>
      <c r="B1084" s="105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</row>
    <row r="1085" spans="1:13" ht="15">
      <c r="A1085" s="104"/>
      <c r="B1085" s="105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</row>
    <row r="1086" spans="1:13" ht="15">
      <c r="A1086" s="104"/>
      <c r="B1086" s="105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</row>
    <row r="1087" spans="1:13" ht="15">
      <c r="A1087" s="104"/>
      <c r="B1087" s="105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</row>
    <row r="1088" spans="1:13" ht="15">
      <c r="A1088" s="104"/>
      <c r="B1088" s="105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</row>
    <row r="1089" spans="1:13" ht="15">
      <c r="A1089" s="104"/>
      <c r="B1089" s="105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</row>
    <row r="1090" spans="1:13" ht="15">
      <c r="A1090" s="104"/>
      <c r="B1090" s="105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</row>
    <row r="1091" spans="1:13" ht="15">
      <c r="A1091" s="104"/>
      <c r="B1091" s="105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</row>
    <row r="1092" spans="1:13" ht="15">
      <c r="A1092" s="104"/>
      <c r="B1092" s="105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</row>
    <row r="1093" spans="1:13" ht="15">
      <c r="A1093" s="104"/>
      <c r="B1093" s="105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</row>
    <row r="1094" spans="1:13" ht="15">
      <c r="A1094" s="104"/>
      <c r="B1094" s="105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</row>
    <row r="1095" spans="1:13" ht="15">
      <c r="A1095" s="104"/>
      <c r="B1095" s="105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</row>
    <row r="1096" spans="1:13" ht="15">
      <c r="A1096" s="104"/>
      <c r="B1096" s="105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</row>
    <row r="1097" spans="1:13" ht="15">
      <c r="A1097" s="104"/>
      <c r="B1097" s="105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</row>
    <row r="1098" spans="1:13" ht="15">
      <c r="A1098" s="104"/>
      <c r="B1098" s="105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</row>
    <row r="1099" spans="1:13" ht="15">
      <c r="A1099" s="104"/>
      <c r="B1099" s="105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</row>
    <row r="1100" spans="1:13" ht="15">
      <c r="A1100" s="104"/>
      <c r="B1100" s="105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</row>
    <row r="1101" spans="1:13" ht="15">
      <c r="A1101" s="104"/>
      <c r="B1101" s="105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</row>
    <row r="1102" spans="1:13" ht="15">
      <c r="A1102" s="104"/>
      <c r="B1102" s="105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</row>
    <row r="1103" spans="1:13" ht="15">
      <c r="A1103" s="104"/>
      <c r="B1103" s="105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</row>
    <row r="1104" spans="1:13" ht="15">
      <c r="A1104" s="104"/>
      <c r="B1104" s="105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</row>
    <row r="1105" spans="1:13" ht="15">
      <c r="A1105" s="104"/>
      <c r="B1105" s="105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</row>
    <row r="1106" spans="1:13" ht="15">
      <c r="A1106" s="104"/>
      <c r="B1106" s="105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</row>
    <row r="1107" spans="1:13" ht="15">
      <c r="A1107" s="104"/>
      <c r="B1107" s="105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</row>
    <row r="1108" spans="1:13" ht="15">
      <c r="A1108" s="104"/>
      <c r="B1108" s="105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</row>
    <row r="1109" spans="1:13" ht="15">
      <c r="A1109" s="104"/>
      <c r="B1109" s="105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</row>
    <row r="1110" spans="1:13" ht="15">
      <c r="A1110" s="104"/>
      <c r="B1110" s="105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</row>
    <row r="1111" spans="1:13" ht="15">
      <c r="A1111" s="104"/>
      <c r="B1111" s="105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</row>
    <row r="1112" spans="1:13" ht="15">
      <c r="A1112" s="104"/>
      <c r="B1112" s="105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</row>
    <row r="1113" spans="1:13" ht="15">
      <c r="A1113" s="104"/>
      <c r="B1113" s="105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</row>
    <row r="1114" spans="1:13" ht="15">
      <c r="A1114" s="104"/>
      <c r="B1114" s="105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</row>
    <row r="1115" spans="1:13" ht="15">
      <c r="A1115" s="104"/>
      <c r="B1115" s="105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</row>
    <row r="1116" spans="1:13" ht="15">
      <c r="A1116" s="104"/>
      <c r="B1116" s="105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</row>
    <row r="1117" spans="1:13" ht="15">
      <c r="A1117" s="104"/>
      <c r="B1117" s="105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</row>
    <row r="1118" spans="1:13" ht="15">
      <c r="A1118" s="104"/>
      <c r="B1118" s="105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</row>
    <row r="1119" spans="1:13" ht="15">
      <c r="A1119" s="104"/>
      <c r="B1119" s="105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</row>
    <row r="1120" spans="1:13" ht="15">
      <c r="A1120" s="104"/>
      <c r="B1120" s="105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</row>
    <row r="1121" spans="1:13" ht="15">
      <c r="A1121" s="104"/>
      <c r="B1121" s="105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</row>
    <row r="1122" spans="1:13" ht="15">
      <c r="A1122" s="104"/>
      <c r="B1122" s="105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</row>
    <row r="1123" spans="1:13" ht="15">
      <c r="A1123" s="104"/>
      <c r="B1123" s="105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</row>
    <row r="1124" spans="1:13" ht="15">
      <c r="A1124" s="104"/>
      <c r="B1124" s="105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</row>
    <row r="1125" spans="1:13" ht="15">
      <c r="A1125" s="104"/>
      <c r="B1125" s="105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</row>
    <row r="1126" spans="1:13" ht="15">
      <c r="A1126" s="104"/>
      <c r="B1126" s="105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</row>
    <row r="1127" spans="1:13" ht="15">
      <c r="A1127" s="104"/>
      <c r="B1127" s="105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</row>
    <row r="1128" spans="1:13" ht="15">
      <c r="A1128" s="104"/>
      <c r="B1128" s="105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</row>
    <row r="1129" spans="1:13" ht="15">
      <c r="A1129" s="104"/>
      <c r="B1129" s="105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</row>
    <row r="1130" spans="1:13" ht="15">
      <c r="A1130" s="104"/>
      <c r="B1130" s="105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</row>
    <row r="1131" spans="1:13" ht="15">
      <c r="A1131" s="104"/>
      <c r="B1131" s="105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</row>
    <row r="1132" spans="1:13" ht="15">
      <c r="A1132" s="104"/>
      <c r="B1132" s="105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</row>
    <row r="1133" spans="1:13" ht="15">
      <c r="A1133" s="104"/>
      <c r="B1133" s="105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</row>
    <row r="1134" spans="1:13" ht="15">
      <c r="A1134" s="104"/>
      <c r="B1134" s="105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</row>
    <row r="1135" spans="1:13" ht="15">
      <c r="A1135" s="104"/>
      <c r="B1135" s="105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</row>
    <row r="1136" spans="1:13" ht="15">
      <c r="A1136" s="104"/>
      <c r="B1136" s="105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</row>
    <row r="1137" spans="1:13" ht="15">
      <c r="A1137" s="104"/>
      <c r="B1137" s="105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</row>
    <row r="1138" spans="1:13" ht="15">
      <c r="A1138" s="104"/>
      <c r="B1138" s="105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</row>
    <row r="1139" spans="1:13" ht="15">
      <c r="A1139" s="104"/>
      <c r="B1139" s="105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</row>
    <row r="1140" spans="1:13" ht="15">
      <c r="A1140" s="104"/>
      <c r="B1140" s="105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</row>
    <row r="1141" spans="1:13" ht="15">
      <c r="A1141" s="104"/>
      <c r="B1141" s="105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</row>
    <row r="1142" spans="1:13" ht="15">
      <c r="A1142" s="104"/>
      <c r="B1142" s="105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</row>
    <row r="1143" spans="1:13" ht="15">
      <c r="A1143" s="104"/>
      <c r="B1143" s="105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</row>
    <row r="1144" spans="1:13" ht="15">
      <c r="A1144" s="104"/>
      <c r="B1144" s="105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</row>
    <row r="1145" spans="1:13" ht="15">
      <c r="A1145" s="104"/>
      <c r="B1145" s="105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</row>
    <row r="1146" spans="1:13" ht="15">
      <c r="A1146" s="104"/>
      <c r="B1146" s="105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</row>
    <row r="1147" spans="1:13" ht="15">
      <c r="A1147" s="104"/>
      <c r="B1147" s="105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</row>
    <row r="1148" spans="1:13" ht="15">
      <c r="A1148" s="104"/>
      <c r="B1148" s="105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</row>
    <row r="1149" spans="1:13" ht="15">
      <c r="A1149" s="104"/>
      <c r="B1149" s="105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</row>
    <row r="1150" spans="1:13" ht="15">
      <c r="A1150" s="104"/>
      <c r="B1150" s="105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</row>
    <row r="1151" spans="1:13" ht="15">
      <c r="A1151" s="104"/>
      <c r="B1151" s="105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</row>
    <row r="1152" spans="1:13" ht="15">
      <c r="A1152" s="104"/>
      <c r="B1152" s="105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</row>
    <row r="1153" spans="1:13" ht="15">
      <c r="A1153" s="104"/>
      <c r="B1153" s="105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</row>
    <row r="1154" spans="1:13" ht="15">
      <c r="A1154" s="104"/>
      <c r="B1154" s="105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</row>
    <row r="1155" spans="1:13" ht="15">
      <c r="A1155" s="104"/>
      <c r="B1155" s="105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</row>
    <row r="1156" spans="1:13" ht="15">
      <c r="A1156" s="104"/>
      <c r="B1156" s="105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</row>
    <row r="1157" spans="1:13" ht="15">
      <c r="A1157" s="104"/>
      <c r="B1157" s="105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</row>
    <row r="1158" spans="1:13" ht="15">
      <c r="A1158" s="104"/>
      <c r="B1158" s="105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</row>
    <row r="1159" spans="1:13" ht="15">
      <c r="A1159" s="104"/>
      <c r="B1159" s="105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</row>
    <row r="1160" spans="1:13" ht="15">
      <c r="A1160" s="104"/>
      <c r="B1160" s="105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</row>
    <row r="1161" spans="1:13" ht="15">
      <c r="A1161" s="104"/>
      <c r="B1161" s="105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</row>
    <row r="1162" spans="1:13" ht="15">
      <c r="A1162" s="104"/>
      <c r="B1162" s="105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</row>
    <row r="1163" spans="1:13" ht="15">
      <c r="A1163" s="104"/>
      <c r="B1163" s="105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</row>
    <row r="1164" spans="1:13" ht="15">
      <c r="A1164" s="104"/>
      <c r="B1164" s="105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</row>
    <row r="1165" spans="1:13" ht="15">
      <c r="A1165" s="104"/>
      <c r="B1165" s="105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</row>
    <row r="1166" spans="1:13" ht="15">
      <c r="A1166" s="104"/>
      <c r="B1166" s="105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</row>
    <row r="1167" spans="1:13" ht="15">
      <c r="A1167" s="104"/>
      <c r="B1167" s="105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</row>
    <row r="1168" spans="1:13" ht="15">
      <c r="A1168" s="104"/>
      <c r="B1168" s="105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</row>
    <row r="1169" spans="1:13" ht="15">
      <c r="A1169" s="104"/>
      <c r="B1169" s="105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</row>
    <row r="1170" spans="1:13" ht="15">
      <c r="A1170" s="104"/>
      <c r="B1170" s="105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</row>
    <row r="1171" spans="1:13" ht="15">
      <c r="A1171" s="104"/>
      <c r="B1171" s="105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</row>
    <row r="1172" spans="1:13" ht="15">
      <c r="A1172" s="104"/>
      <c r="B1172" s="105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</row>
    <row r="1173" spans="1:13" ht="15">
      <c r="A1173" s="104"/>
      <c r="B1173" s="105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</row>
    <row r="1174" spans="1:13" ht="15">
      <c r="A1174" s="104"/>
      <c r="B1174" s="105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</row>
    <row r="1175" spans="1:13" ht="15">
      <c r="A1175" s="104"/>
      <c r="B1175" s="105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</row>
    <row r="1176" spans="1:13" ht="15">
      <c r="A1176" s="104"/>
      <c r="B1176" s="105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</row>
    <row r="1177" spans="1:13" ht="15">
      <c r="A1177" s="104"/>
      <c r="B1177" s="105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</row>
    <row r="1178" spans="1:13" ht="15">
      <c r="A1178" s="104"/>
      <c r="B1178" s="105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</row>
    <row r="1179" spans="1:13" ht="15">
      <c r="A1179" s="104"/>
      <c r="B1179" s="105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</row>
    <row r="1180" spans="1:13" ht="15">
      <c r="A1180" s="104"/>
      <c r="B1180" s="105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</row>
    <row r="1181" spans="1:13" ht="15">
      <c r="A1181" s="104"/>
      <c r="B1181" s="105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</row>
    <row r="1182" spans="1:13" ht="15">
      <c r="A1182" s="104"/>
      <c r="B1182" s="105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</row>
    <row r="1183" spans="1:13" ht="15">
      <c r="A1183" s="104"/>
      <c r="B1183" s="105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</row>
    <row r="1184" spans="1:13" ht="15">
      <c r="A1184" s="104"/>
      <c r="B1184" s="105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</row>
    <row r="1185" spans="1:13" ht="15">
      <c r="A1185" s="104"/>
      <c r="B1185" s="105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</row>
    <row r="1186" spans="1:13" ht="15">
      <c r="A1186" s="104"/>
      <c r="B1186" s="105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</row>
    <row r="1187" spans="1:13" ht="15">
      <c r="A1187" s="104"/>
      <c r="B1187" s="105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</row>
    <row r="1188" spans="1:13" ht="15">
      <c r="A1188" s="104"/>
      <c r="B1188" s="105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</row>
    <row r="1189" spans="1:13" ht="15">
      <c r="A1189" s="104"/>
      <c r="B1189" s="105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</row>
    <row r="1190" spans="1:13" ht="15">
      <c r="A1190" s="104"/>
      <c r="B1190" s="105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</row>
    <row r="1191" spans="1:13" ht="15">
      <c r="A1191" s="104"/>
      <c r="B1191" s="105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</row>
    <row r="1192" spans="1:13" ht="15">
      <c r="A1192" s="104"/>
      <c r="B1192" s="105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</row>
    <row r="1193" spans="1:13" ht="15">
      <c r="A1193" s="104"/>
      <c r="B1193" s="105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</row>
    <row r="1194" spans="1:13" ht="15">
      <c r="A1194" s="104"/>
      <c r="B1194" s="105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</row>
    <row r="1195" spans="1:13" ht="15">
      <c r="A1195" s="104"/>
      <c r="B1195" s="105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</row>
    <row r="1196" spans="1:13" ht="15">
      <c r="A1196" s="104"/>
      <c r="B1196" s="105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</row>
    <row r="1197" spans="1:13" ht="15">
      <c r="A1197" s="104"/>
      <c r="B1197" s="105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</row>
    <row r="1198" spans="1:13" ht="15">
      <c r="A1198" s="104"/>
      <c r="B1198" s="105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</row>
    <row r="1199" spans="1:13" ht="15">
      <c r="A1199" s="104"/>
      <c r="B1199" s="105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</row>
    <row r="1200" spans="1:13" ht="15">
      <c r="A1200" s="104"/>
      <c r="B1200" s="105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</row>
    <row r="1201" spans="1:13" ht="15">
      <c r="A1201" s="104"/>
      <c r="B1201" s="105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</row>
    <row r="1202" spans="1:13" ht="15">
      <c r="A1202" s="104"/>
      <c r="B1202" s="105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</row>
    <row r="1203" spans="1:13" ht="15">
      <c r="A1203" s="104"/>
      <c r="B1203" s="105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</row>
    <row r="1204" spans="1:13" ht="15">
      <c r="A1204" s="104"/>
      <c r="B1204" s="105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</row>
    <row r="1205" spans="1:13" ht="15">
      <c r="A1205" s="104"/>
      <c r="B1205" s="105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</row>
    <row r="1206" spans="1:13" ht="15">
      <c r="A1206" s="104"/>
      <c r="B1206" s="105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</row>
    <row r="1207" spans="1:13" ht="15">
      <c r="A1207" s="104"/>
      <c r="B1207" s="105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</row>
    <row r="1208" spans="1:13" ht="15">
      <c r="A1208" s="104"/>
      <c r="B1208" s="105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</row>
    <row r="1209" spans="1:13" ht="15">
      <c r="A1209" s="104"/>
      <c r="B1209" s="105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</row>
    <row r="1210" spans="1:13" ht="15">
      <c r="A1210" s="104"/>
      <c r="B1210" s="105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</row>
    <row r="1211" spans="1:13" ht="15">
      <c r="A1211" s="104"/>
      <c r="B1211" s="105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</row>
    <row r="1212" spans="1:13" ht="15">
      <c r="A1212" s="104"/>
      <c r="B1212" s="105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</row>
    <row r="1213" spans="1:13" ht="15">
      <c r="A1213" s="104"/>
      <c r="B1213" s="105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</row>
    <row r="1214" spans="1:13" ht="15">
      <c r="A1214" s="104"/>
      <c r="B1214" s="105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</row>
    <row r="1215" spans="1:13" ht="15">
      <c r="A1215" s="104"/>
      <c r="B1215" s="105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</row>
    <row r="1216" spans="1:13" ht="15">
      <c r="A1216" s="104"/>
      <c r="B1216" s="105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</row>
    <row r="1217" spans="1:13" ht="15">
      <c r="A1217" s="104"/>
      <c r="B1217" s="105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</row>
    <row r="1218" spans="1:13" ht="15">
      <c r="A1218" s="104"/>
      <c r="B1218" s="105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</row>
    <row r="1219" spans="1:13" ht="15">
      <c r="A1219" s="104"/>
      <c r="B1219" s="105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</row>
    <row r="1220" spans="1:13" ht="15">
      <c r="A1220" s="104"/>
      <c r="B1220" s="105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</row>
    <row r="1221" spans="1:13" ht="15">
      <c r="A1221" s="104"/>
      <c r="B1221" s="105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</row>
    <row r="1222" spans="1:13" ht="15">
      <c r="A1222" s="104"/>
      <c r="B1222" s="105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</row>
    <row r="1223" spans="1:13" ht="15">
      <c r="A1223" s="104"/>
      <c r="B1223" s="105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</row>
    <row r="1224" spans="1:13" ht="15">
      <c r="A1224" s="104"/>
      <c r="B1224" s="105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</row>
    <row r="1225" spans="1:13" ht="15">
      <c r="A1225" s="104"/>
      <c r="B1225" s="105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</row>
    <row r="1226" spans="1:13" ht="15">
      <c r="A1226" s="104"/>
      <c r="B1226" s="105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</row>
    <row r="1227" spans="1:13" ht="15">
      <c r="A1227" s="104"/>
      <c r="B1227" s="105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</row>
    <row r="1228" spans="1:13" ht="15">
      <c r="A1228" s="104"/>
      <c r="B1228" s="105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</row>
    <row r="1229" spans="1:13" ht="15">
      <c r="A1229" s="104"/>
      <c r="B1229" s="105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</row>
    <row r="1230" spans="1:13" ht="15">
      <c r="A1230" s="104"/>
      <c r="B1230" s="105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</row>
    <row r="1231" spans="1:13" ht="15">
      <c r="A1231" s="104"/>
      <c r="B1231" s="105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</row>
    <row r="1232" spans="1:13" ht="15">
      <c r="A1232" s="104"/>
      <c r="B1232" s="105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</row>
    <row r="1233" spans="1:13" ht="15">
      <c r="A1233" s="104"/>
      <c r="B1233" s="105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</row>
    <row r="1234" spans="1:13" ht="15">
      <c r="A1234" s="104"/>
      <c r="B1234" s="105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</row>
    <row r="1235" spans="1:13" ht="15">
      <c r="A1235" s="104"/>
      <c r="B1235" s="105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</row>
    <row r="1236" spans="1:13" ht="15">
      <c r="A1236" s="104"/>
      <c r="B1236" s="105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</row>
    <row r="1237" spans="1:13" ht="15">
      <c r="A1237" s="104"/>
      <c r="B1237" s="105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</row>
    <row r="1238" spans="1:13" ht="15">
      <c r="A1238" s="104"/>
      <c r="B1238" s="105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</row>
    <row r="1239" spans="1:13" ht="15">
      <c r="A1239" s="104"/>
      <c r="B1239" s="105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</row>
    <row r="1240" spans="1:13" ht="15">
      <c r="A1240" s="104"/>
      <c r="B1240" s="105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</row>
    <row r="1241" spans="1:13" ht="15">
      <c r="A1241" s="104"/>
      <c r="B1241" s="105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</row>
    <row r="1242" spans="1:13" ht="15">
      <c r="A1242" s="104"/>
      <c r="B1242" s="105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</row>
    <row r="1243" spans="1:13" ht="15">
      <c r="A1243" s="104"/>
      <c r="B1243" s="105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</row>
    <row r="1244" spans="1:13" ht="15">
      <c r="A1244" s="104"/>
      <c r="B1244" s="105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</row>
    <row r="1245" spans="1:13" ht="15">
      <c r="A1245" s="104"/>
      <c r="B1245" s="105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</row>
    <row r="1246" spans="1:13" ht="15">
      <c r="A1246" s="104"/>
      <c r="B1246" s="105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</row>
    <row r="1247" spans="1:13" ht="15">
      <c r="A1247" s="104"/>
      <c r="B1247" s="105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</row>
    <row r="1248" spans="1:13" ht="15">
      <c r="A1248" s="104"/>
      <c r="B1248" s="105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</row>
    <row r="1249" spans="1:13" ht="15">
      <c r="A1249" s="104"/>
      <c r="B1249" s="105"/>
      <c r="C1249" s="106"/>
      <c r="D1249" s="106"/>
      <c r="E1249" s="106"/>
      <c r="F1249" s="106"/>
      <c r="G1249" s="106"/>
      <c r="H1249" s="106"/>
      <c r="I1249" s="106"/>
      <c r="J1249" s="106"/>
      <c r="K1249" s="106"/>
      <c r="L1249" s="106"/>
      <c r="M1249" s="106"/>
    </row>
    <row r="1250" spans="1:13" ht="15">
      <c r="A1250" s="104"/>
      <c r="B1250" s="105"/>
      <c r="C1250" s="106"/>
      <c r="D1250" s="106"/>
      <c r="E1250" s="106"/>
      <c r="F1250" s="106"/>
      <c r="G1250" s="106"/>
      <c r="H1250" s="106"/>
      <c r="I1250" s="106"/>
      <c r="J1250" s="106"/>
      <c r="K1250" s="106"/>
      <c r="L1250" s="106"/>
      <c r="M1250" s="106"/>
    </row>
    <row r="1251" spans="1:13" ht="15">
      <c r="A1251" s="104"/>
      <c r="B1251" s="105"/>
      <c r="C1251" s="106"/>
      <c r="D1251" s="106"/>
      <c r="E1251" s="106"/>
      <c r="F1251" s="106"/>
      <c r="G1251" s="106"/>
      <c r="H1251" s="106"/>
      <c r="I1251" s="106"/>
      <c r="J1251" s="106"/>
      <c r="K1251" s="106"/>
      <c r="L1251" s="106"/>
      <c r="M1251" s="106"/>
    </row>
    <row r="1252" spans="1:13" ht="15">
      <c r="A1252" s="104"/>
      <c r="B1252" s="105"/>
      <c r="C1252" s="106"/>
      <c r="D1252" s="106"/>
      <c r="E1252" s="106"/>
      <c r="F1252" s="106"/>
      <c r="G1252" s="106"/>
      <c r="H1252" s="106"/>
      <c r="I1252" s="106"/>
      <c r="J1252" s="106"/>
      <c r="K1252" s="106"/>
      <c r="L1252" s="106"/>
      <c r="M1252" s="106"/>
    </row>
    <row r="1253" spans="1:13" ht="15">
      <c r="A1253" s="104"/>
      <c r="B1253" s="105"/>
      <c r="C1253" s="106"/>
      <c r="D1253" s="106"/>
      <c r="E1253" s="106"/>
      <c r="F1253" s="106"/>
      <c r="G1253" s="106"/>
      <c r="H1253" s="106"/>
      <c r="I1253" s="106"/>
      <c r="J1253" s="106"/>
      <c r="K1253" s="106"/>
      <c r="L1253" s="106"/>
      <c r="M1253" s="106"/>
    </row>
    <row r="1254" spans="1:13" ht="15">
      <c r="A1254" s="104"/>
      <c r="B1254" s="105"/>
      <c r="C1254" s="106"/>
      <c r="D1254" s="106"/>
      <c r="E1254" s="106"/>
      <c r="F1254" s="106"/>
      <c r="G1254" s="106"/>
      <c r="H1254" s="106"/>
      <c r="I1254" s="106"/>
      <c r="J1254" s="106"/>
      <c r="K1254" s="106"/>
      <c r="L1254" s="106"/>
      <c r="M1254" s="106"/>
    </row>
    <row r="1255" spans="1:13" ht="15">
      <c r="A1255" s="104"/>
      <c r="B1255" s="105"/>
      <c r="C1255" s="106"/>
      <c r="D1255" s="106"/>
      <c r="E1255" s="106"/>
      <c r="F1255" s="106"/>
      <c r="G1255" s="106"/>
      <c r="H1255" s="106"/>
      <c r="I1255" s="106"/>
      <c r="J1255" s="106"/>
      <c r="K1255" s="106"/>
      <c r="L1255" s="106"/>
      <c r="M1255" s="106"/>
    </row>
    <row r="1256" spans="1:13" ht="15">
      <c r="A1256" s="104"/>
      <c r="B1256" s="105"/>
      <c r="C1256" s="106"/>
      <c r="D1256" s="106"/>
      <c r="E1256" s="106"/>
      <c r="F1256" s="106"/>
      <c r="G1256" s="106"/>
      <c r="H1256" s="106"/>
      <c r="I1256" s="106"/>
      <c r="J1256" s="106"/>
      <c r="K1256" s="106"/>
      <c r="L1256" s="106"/>
      <c r="M1256" s="106"/>
    </row>
    <row r="1257" spans="1:13" ht="15">
      <c r="A1257" s="104"/>
      <c r="B1257" s="105"/>
      <c r="C1257" s="106"/>
      <c r="D1257" s="106"/>
      <c r="E1257" s="106"/>
      <c r="F1257" s="106"/>
      <c r="G1257" s="106"/>
      <c r="H1257" s="106"/>
      <c r="I1257" s="106"/>
      <c r="J1257" s="106"/>
      <c r="K1257" s="106"/>
      <c r="L1257" s="106"/>
      <c r="M1257" s="106"/>
    </row>
    <row r="1258" spans="1:13" ht="15">
      <c r="A1258" s="104"/>
      <c r="B1258" s="105"/>
      <c r="C1258" s="106"/>
      <c r="D1258" s="106"/>
      <c r="E1258" s="106"/>
      <c r="F1258" s="106"/>
      <c r="G1258" s="106"/>
      <c r="H1258" s="106"/>
      <c r="I1258" s="106"/>
      <c r="J1258" s="106"/>
      <c r="K1258" s="106"/>
      <c r="L1258" s="106"/>
      <c r="M1258" s="106"/>
    </row>
    <row r="1259" spans="1:13" ht="15">
      <c r="A1259" s="104"/>
      <c r="B1259" s="105"/>
      <c r="C1259" s="106"/>
      <c r="D1259" s="106"/>
      <c r="E1259" s="106"/>
      <c r="F1259" s="106"/>
      <c r="G1259" s="106"/>
      <c r="H1259" s="106"/>
      <c r="I1259" s="106"/>
      <c r="J1259" s="106"/>
      <c r="K1259" s="106"/>
      <c r="L1259" s="106"/>
      <c r="M1259" s="106"/>
    </row>
    <row r="1260" spans="1:13" ht="15">
      <c r="A1260" s="104"/>
      <c r="B1260" s="105"/>
      <c r="C1260" s="106"/>
      <c r="D1260" s="106"/>
      <c r="E1260" s="106"/>
      <c r="F1260" s="106"/>
      <c r="G1260" s="106"/>
      <c r="H1260" s="106"/>
      <c r="I1260" s="106"/>
      <c r="J1260" s="106"/>
      <c r="K1260" s="106"/>
      <c r="L1260" s="106"/>
      <c r="M1260" s="106"/>
    </row>
    <row r="1261" spans="1:13" ht="15">
      <c r="A1261" s="104"/>
      <c r="B1261" s="105"/>
      <c r="C1261" s="106"/>
      <c r="D1261" s="106"/>
      <c r="E1261" s="106"/>
      <c r="F1261" s="106"/>
      <c r="G1261" s="106"/>
      <c r="H1261" s="106"/>
      <c r="I1261" s="106"/>
      <c r="J1261" s="106"/>
      <c r="K1261" s="106"/>
      <c r="L1261" s="106"/>
      <c r="M1261" s="106"/>
    </row>
    <row r="1262" spans="1:13" ht="15">
      <c r="A1262" s="104"/>
      <c r="B1262" s="105"/>
      <c r="C1262" s="106"/>
      <c r="D1262" s="106"/>
      <c r="E1262" s="106"/>
      <c r="F1262" s="106"/>
      <c r="G1262" s="106"/>
      <c r="H1262" s="106"/>
      <c r="I1262" s="106"/>
      <c r="J1262" s="106"/>
      <c r="K1262" s="106"/>
      <c r="L1262" s="106"/>
      <c r="M1262" s="106"/>
    </row>
    <row r="1263" spans="1:13" ht="15">
      <c r="A1263" s="104"/>
      <c r="B1263" s="105"/>
      <c r="C1263" s="106"/>
      <c r="D1263" s="106"/>
      <c r="E1263" s="106"/>
      <c r="F1263" s="106"/>
      <c r="G1263" s="106"/>
      <c r="H1263" s="106"/>
      <c r="I1263" s="106"/>
      <c r="J1263" s="106"/>
      <c r="K1263" s="106"/>
      <c r="L1263" s="106"/>
      <c r="M1263" s="106"/>
    </row>
    <row r="1264" spans="1:13" ht="15">
      <c r="A1264" s="104"/>
      <c r="B1264" s="105"/>
      <c r="C1264" s="106"/>
      <c r="D1264" s="106"/>
      <c r="E1264" s="106"/>
      <c r="F1264" s="106"/>
      <c r="G1264" s="106"/>
      <c r="H1264" s="106"/>
      <c r="I1264" s="106"/>
      <c r="J1264" s="106"/>
      <c r="K1264" s="106"/>
      <c r="L1264" s="106"/>
      <c r="M1264" s="106"/>
    </row>
    <row r="1265" spans="1:13" ht="15">
      <c r="A1265" s="104"/>
      <c r="B1265" s="105"/>
      <c r="C1265" s="106"/>
      <c r="D1265" s="106"/>
      <c r="E1265" s="106"/>
      <c r="F1265" s="106"/>
      <c r="G1265" s="106"/>
      <c r="H1265" s="106"/>
      <c r="I1265" s="106"/>
      <c r="J1265" s="106"/>
      <c r="K1265" s="106"/>
      <c r="L1265" s="106"/>
      <c r="M1265" s="106"/>
    </row>
    <row r="1266" spans="1:13" ht="15">
      <c r="A1266" s="104"/>
      <c r="B1266" s="105"/>
      <c r="C1266" s="106"/>
      <c r="D1266" s="106"/>
      <c r="E1266" s="106"/>
      <c r="F1266" s="106"/>
      <c r="G1266" s="106"/>
      <c r="H1266" s="106"/>
      <c r="I1266" s="106"/>
      <c r="J1266" s="106"/>
      <c r="K1266" s="106"/>
      <c r="L1266" s="106"/>
      <c r="M1266" s="106"/>
    </row>
    <row r="1267" spans="1:13" ht="15">
      <c r="A1267" s="104"/>
      <c r="B1267" s="105"/>
      <c r="C1267" s="106"/>
      <c r="D1267" s="106"/>
      <c r="E1267" s="106"/>
      <c r="F1267" s="106"/>
      <c r="G1267" s="106"/>
      <c r="H1267" s="106"/>
      <c r="I1267" s="106"/>
      <c r="J1267" s="106"/>
      <c r="K1267" s="106"/>
      <c r="L1267" s="106"/>
      <c r="M1267" s="106"/>
    </row>
    <row r="1268" spans="1:13" ht="15">
      <c r="A1268" s="104"/>
      <c r="B1268" s="105"/>
      <c r="C1268" s="106"/>
      <c r="D1268" s="106"/>
      <c r="E1268" s="106"/>
      <c r="F1268" s="106"/>
      <c r="G1268" s="106"/>
      <c r="H1268" s="106"/>
      <c r="I1268" s="106"/>
      <c r="J1268" s="106"/>
      <c r="K1268" s="106"/>
      <c r="L1268" s="106"/>
      <c r="M1268" s="106"/>
    </row>
    <row r="1269" spans="1:13" ht="15">
      <c r="A1269" s="104"/>
      <c r="B1269" s="105"/>
      <c r="C1269" s="106"/>
      <c r="D1269" s="106"/>
      <c r="E1269" s="106"/>
      <c r="F1269" s="106"/>
      <c r="G1269" s="106"/>
      <c r="H1269" s="106"/>
      <c r="I1269" s="106"/>
      <c r="J1269" s="106"/>
      <c r="K1269" s="106"/>
      <c r="L1269" s="106"/>
      <c r="M1269" s="106"/>
    </row>
    <row r="1270" spans="1:13" ht="15">
      <c r="A1270" s="104"/>
      <c r="B1270" s="105"/>
      <c r="C1270" s="106"/>
      <c r="D1270" s="106"/>
      <c r="E1270" s="106"/>
      <c r="F1270" s="106"/>
      <c r="G1270" s="106"/>
      <c r="H1270" s="106"/>
      <c r="I1270" s="106"/>
      <c r="J1270" s="106"/>
      <c r="K1270" s="106"/>
      <c r="L1270" s="106"/>
      <c r="M1270" s="106"/>
    </row>
    <row r="1271" spans="1:13" ht="15">
      <c r="A1271" s="104"/>
      <c r="B1271" s="105"/>
      <c r="C1271" s="106"/>
      <c r="D1271" s="106"/>
      <c r="E1271" s="106"/>
      <c r="F1271" s="106"/>
      <c r="G1271" s="106"/>
      <c r="H1271" s="106"/>
      <c r="I1271" s="106"/>
      <c r="J1271" s="106"/>
      <c r="K1271" s="106"/>
      <c r="L1271" s="106"/>
      <c r="M1271" s="106"/>
    </row>
    <row r="1272" spans="1:13" ht="15">
      <c r="A1272" s="104"/>
      <c r="B1272" s="105"/>
      <c r="C1272" s="106"/>
      <c r="D1272" s="106"/>
      <c r="E1272" s="106"/>
      <c r="F1272" s="106"/>
      <c r="G1272" s="106"/>
      <c r="H1272" s="106"/>
      <c r="I1272" s="106"/>
      <c r="J1272" s="106"/>
      <c r="K1272" s="106"/>
      <c r="L1272" s="106"/>
      <c r="M1272" s="106"/>
    </row>
    <row r="1273" spans="1:13" ht="15">
      <c r="A1273" s="104"/>
      <c r="B1273" s="105"/>
      <c r="C1273" s="106"/>
      <c r="D1273" s="106"/>
      <c r="E1273" s="106"/>
      <c r="F1273" s="106"/>
      <c r="G1273" s="106"/>
      <c r="H1273" s="106"/>
      <c r="I1273" s="106"/>
      <c r="J1273" s="106"/>
      <c r="K1273" s="106"/>
      <c r="L1273" s="106"/>
      <c r="M1273" s="106"/>
    </row>
    <row r="1274" spans="1:13" ht="15">
      <c r="A1274" s="104"/>
      <c r="B1274" s="105"/>
      <c r="C1274" s="106"/>
      <c r="D1274" s="106"/>
      <c r="E1274" s="106"/>
      <c r="F1274" s="106"/>
      <c r="G1274" s="106"/>
      <c r="H1274" s="106"/>
      <c r="I1274" s="106"/>
      <c r="J1274" s="106"/>
      <c r="K1274" s="106"/>
      <c r="L1274" s="106"/>
      <c r="M1274" s="106"/>
    </row>
    <row r="1275" spans="1:13" ht="15">
      <c r="A1275" s="104"/>
      <c r="B1275" s="105"/>
      <c r="C1275" s="106"/>
      <c r="D1275" s="106"/>
      <c r="E1275" s="106"/>
      <c r="F1275" s="106"/>
      <c r="G1275" s="106"/>
      <c r="H1275" s="106"/>
      <c r="I1275" s="106"/>
      <c r="J1275" s="106"/>
      <c r="K1275" s="106"/>
      <c r="L1275" s="106"/>
      <c r="M1275" s="106"/>
    </row>
    <row r="1276" spans="1:13" ht="15">
      <c r="A1276" s="104"/>
      <c r="B1276" s="105"/>
      <c r="C1276" s="106"/>
      <c r="D1276" s="106"/>
      <c r="E1276" s="106"/>
      <c r="F1276" s="106"/>
      <c r="G1276" s="106"/>
      <c r="H1276" s="106"/>
      <c r="I1276" s="106"/>
      <c r="J1276" s="106"/>
      <c r="K1276" s="106"/>
      <c r="L1276" s="106"/>
      <c r="M1276" s="106"/>
    </row>
    <row r="1277" spans="1:13" ht="15">
      <c r="A1277" s="104"/>
      <c r="B1277" s="105"/>
      <c r="C1277" s="106"/>
      <c r="D1277" s="106"/>
      <c r="E1277" s="106"/>
      <c r="F1277" s="106"/>
      <c r="G1277" s="106"/>
      <c r="H1277" s="106"/>
      <c r="I1277" s="106"/>
      <c r="J1277" s="106"/>
      <c r="K1277" s="106"/>
      <c r="L1277" s="106"/>
      <c r="M1277" s="106"/>
    </row>
    <row r="1278" spans="1:13" ht="15">
      <c r="A1278" s="104"/>
      <c r="B1278" s="105"/>
      <c r="C1278" s="106"/>
      <c r="D1278" s="106"/>
      <c r="E1278" s="106"/>
      <c r="F1278" s="106"/>
      <c r="G1278" s="106"/>
      <c r="H1278" s="106"/>
      <c r="I1278" s="106"/>
      <c r="J1278" s="106"/>
      <c r="K1278" s="106"/>
      <c r="L1278" s="106"/>
      <c r="M1278" s="106"/>
    </row>
    <row r="1279" spans="1:13" ht="15">
      <c r="A1279" s="104"/>
      <c r="B1279" s="105"/>
      <c r="C1279" s="106"/>
      <c r="D1279" s="106"/>
      <c r="E1279" s="106"/>
      <c r="F1279" s="106"/>
      <c r="G1279" s="106"/>
      <c r="H1279" s="106"/>
      <c r="I1279" s="106"/>
      <c r="J1279" s="106"/>
      <c r="K1279" s="106"/>
      <c r="L1279" s="106"/>
      <c r="M1279" s="106"/>
    </row>
    <row r="1280" spans="1:13" ht="15">
      <c r="A1280" s="104"/>
      <c r="B1280" s="105"/>
      <c r="C1280" s="106"/>
      <c r="D1280" s="106"/>
      <c r="E1280" s="106"/>
      <c r="F1280" s="106"/>
      <c r="G1280" s="106"/>
      <c r="H1280" s="106"/>
      <c r="I1280" s="106"/>
      <c r="J1280" s="106"/>
      <c r="K1280" s="106"/>
      <c r="L1280" s="106"/>
      <c r="M1280" s="106"/>
    </row>
    <row r="1281" spans="1:13" ht="15">
      <c r="A1281" s="104"/>
      <c r="B1281" s="105"/>
      <c r="C1281" s="106"/>
      <c r="D1281" s="106"/>
      <c r="E1281" s="106"/>
      <c r="F1281" s="106"/>
      <c r="G1281" s="106"/>
      <c r="H1281" s="106"/>
      <c r="I1281" s="106"/>
      <c r="J1281" s="106"/>
      <c r="K1281" s="106"/>
      <c r="L1281" s="106"/>
      <c r="M1281" s="106"/>
    </row>
    <row r="1282" spans="1:13" ht="15">
      <c r="A1282" s="104"/>
      <c r="B1282" s="105"/>
      <c r="C1282" s="106"/>
      <c r="D1282" s="106"/>
      <c r="E1282" s="106"/>
      <c r="F1282" s="106"/>
      <c r="G1282" s="106"/>
      <c r="H1282" s="106"/>
      <c r="I1282" s="106"/>
      <c r="J1282" s="106"/>
      <c r="K1282" s="106"/>
      <c r="L1282" s="106"/>
      <c r="M1282" s="106"/>
    </row>
    <row r="1283" spans="1:13" ht="15">
      <c r="A1283" s="104"/>
      <c r="B1283" s="105"/>
      <c r="C1283" s="106"/>
      <c r="D1283" s="106"/>
      <c r="E1283" s="106"/>
      <c r="F1283" s="106"/>
      <c r="G1283" s="106"/>
      <c r="H1283" s="106"/>
      <c r="I1283" s="106"/>
      <c r="J1283" s="106"/>
      <c r="K1283" s="106"/>
      <c r="L1283" s="106"/>
      <c r="M1283" s="106"/>
    </row>
    <row r="1284" spans="1:13" ht="15">
      <c r="A1284" s="104"/>
      <c r="B1284" s="105"/>
      <c r="C1284" s="106"/>
      <c r="D1284" s="106"/>
      <c r="E1284" s="106"/>
      <c r="F1284" s="106"/>
      <c r="G1284" s="106"/>
      <c r="H1284" s="106"/>
      <c r="I1284" s="106"/>
      <c r="J1284" s="106"/>
      <c r="K1284" s="106"/>
      <c r="L1284" s="106"/>
      <c r="M1284" s="106"/>
    </row>
    <row r="1285" spans="1:13" ht="15">
      <c r="A1285" s="104"/>
      <c r="B1285" s="105"/>
      <c r="C1285" s="106"/>
      <c r="D1285" s="106"/>
      <c r="E1285" s="106"/>
      <c r="F1285" s="106"/>
      <c r="G1285" s="106"/>
      <c r="H1285" s="106"/>
      <c r="I1285" s="106"/>
      <c r="J1285" s="106"/>
      <c r="K1285" s="106"/>
      <c r="L1285" s="106"/>
      <c r="M1285" s="106"/>
    </row>
    <row r="1286" spans="1:13" ht="15">
      <c r="A1286" s="104"/>
      <c r="B1286" s="105"/>
      <c r="C1286" s="106"/>
      <c r="D1286" s="106"/>
      <c r="E1286" s="106"/>
      <c r="F1286" s="106"/>
      <c r="G1286" s="106"/>
      <c r="H1286" s="106"/>
      <c r="I1286" s="106"/>
      <c r="J1286" s="106"/>
      <c r="K1286" s="106"/>
      <c r="L1286" s="106"/>
      <c r="M1286" s="106"/>
    </row>
    <row r="1287" spans="1:13" ht="15">
      <c r="A1287" s="104"/>
      <c r="B1287" s="105"/>
      <c r="C1287" s="106"/>
      <c r="D1287" s="106"/>
      <c r="E1287" s="106"/>
      <c r="F1287" s="106"/>
      <c r="G1287" s="106"/>
      <c r="H1287" s="106"/>
      <c r="I1287" s="106"/>
      <c r="J1287" s="106"/>
      <c r="K1287" s="106"/>
      <c r="L1287" s="106"/>
      <c r="M1287" s="106"/>
    </row>
    <row r="1288" spans="1:13" ht="15">
      <c r="A1288" s="104"/>
      <c r="B1288" s="105"/>
      <c r="C1288" s="106"/>
      <c r="D1288" s="106"/>
      <c r="E1288" s="106"/>
      <c r="F1288" s="106"/>
      <c r="G1288" s="106"/>
      <c r="H1288" s="106"/>
      <c r="I1288" s="106"/>
      <c r="J1288" s="106"/>
      <c r="K1288" s="106"/>
      <c r="L1288" s="106"/>
      <c r="M1288" s="106"/>
    </row>
    <row r="1289" spans="1:13" ht="15">
      <c r="A1289" s="104"/>
      <c r="B1289" s="105"/>
      <c r="C1289" s="106"/>
      <c r="D1289" s="106"/>
      <c r="E1289" s="106"/>
      <c r="F1289" s="106"/>
      <c r="G1289" s="106"/>
      <c r="H1289" s="106"/>
      <c r="I1289" s="106"/>
      <c r="J1289" s="106"/>
      <c r="K1289" s="106"/>
      <c r="L1289" s="106"/>
      <c r="M1289" s="106"/>
    </row>
    <row r="1290" spans="1:13" ht="15">
      <c r="A1290" s="104"/>
      <c r="B1290" s="105"/>
      <c r="C1290" s="106"/>
      <c r="D1290" s="106"/>
      <c r="E1290" s="106"/>
      <c r="F1290" s="106"/>
      <c r="G1290" s="106"/>
      <c r="H1290" s="106"/>
      <c r="I1290" s="106"/>
      <c r="J1290" s="106"/>
      <c r="K1290" s="106"/>
      <c r="L1290" s="106"/>
      <c r="M1290" s="106"/>
    </row>
    <row r="1291" spans="1:13" ht="15">
      <c r="A1291" s="104"/>
      <c r="B1291" s="105"/>
      <c r="C1291" s="106"/>
      <c r="D1291" s="106"/>
      <c r="E1291" s="106"/>
      <c r="F1291" s="106"/>
      <c r="G1291" s="106"/>
      <c r="H1291" s="106"/>
      <c r="I1291" s="106"/>
      <c r="J1291" s="106"/>
      <c r="K1291" s="106"/>
      <c r="L1291" s="106"/>
      <c r="M1291" s="106"/>
    </row>
    <row r="1292" spans="1:13" ht="15">
      <c r="A1292" s="104"/>
      <c r="B1292" s="105"/>
      <c r="C1292" s="106"/>
      <c r="D1292" s="106"/>
      <c r="E1292" s="106"/>
      <c r="F1292" s="106"/>
      <c r="G1292" s="106"/>
      <c r="H1292" s="106"/>
      <c r="I1292" s="106"/>
      <c r="J1292" s="106"/>
      <c r="K1292" s="106"/>
      <c r="L1292" s="106"/>
      <c r="M1292" s="106"/>
    </row>
    <row r="1293" spans="1:13" ht="15">
      <c r="A1293" s="104"/>
      <c r="B1293" s="105"/>
      <c r="C1293" s="106"/>
      <c r="D1293" s="106"/>
      <c r="E1293" s="106"/>
      <c r="F1293" s="106"/>
      <c r="G1293" s="106"/>
      <c r="H1293" s="106"/>
      <c r="I1293" s="106"/>
      <c r="J1293" s="106"/>
      <c r="K1293" s="106"/>
      <c r="L1293" s="106"/>
      <c r="M1293" s="106"/>
    </row>
    <row r="1294" spans="1:13" ht="15">
      <c r="A1294" s="104"/>
      <c r="B1294" s="105"/>
      <c r="C1294" s="106"/>
      <c r="D1294" s="106"/>
      <c r="E1294" s="106"/>
      <c r="F1294" s="106"/>
      <c r="G1294" s="106"/>
      <c r="H1294" s="106"/>
      <c r="I1294" s="106"/>
      <c r="J1294" s="106"/>
      <c r="K1294" s="106"/>
      <c r="L1294" s="106"/>
      <c r="M1294" s="106"/>
    </row>
  </sheetData>
  <sheetProtection/>
  <mergeCells count="5">
    <mergeCell ref="A5:B5"/>
    <mergeCell ref="A4:B4"/>
    <mergeCell ref="A101:B101"/>
    <mergeCell ref="A96:B96"/>
    <mergeCell ref="A86:B86"/>
  </mergeCells>
  <printOptions/>
  <pageMargins left="0.44" right="0" top="0.33" bottom="0.17" header="0.15748031496062992" footer="0.23"/>
  <pageSetup horizontalDpi="600" verticalDpi="600" orientation="portrait" paperSize="9" scale="88" r:id="rId3"/>
  <rowBreaks count="2" manualBreakCount="2">
    <brk id="62" max="255" man="1"/>
    <brk id="103" max="255" man="1"/>
  </rowBreaks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574"/>
  <sheetViews>
    <sheetView tabSelected="1" zoomScalePageLayoutView="0" workbookViewId="0" topLeftCell="A418">
      <selection activeCell="O430" sqref="O430"/>
    </sheetView>
  </sheetViews>
  <sheetFormatPr defaultColWidth="58.625" defaultRowHeight="12.75"/>
  <cols>
    <col min="1" max="1" width="8.625" style="173" customWidth="1"/>
    <col min="2" max="2" width="8.75390625" style="159" customWidth="1"/>
    <col min="3" max="3" width="58.375" style="168" customWidth="1"/>
    <col min="4" max="6" width="13.75390625" style="160" hidden="1" customWidth="1"/>
    <col min="7" max="7" width="0.12890625" style="160" hidden="1" customWidth="1"/>
    <col min="8" max="8" width="13.75390625" style="160" hidden="1" customWidth="1"/>
    <col min="9" max="9" width="11.00390625" style="160" hidden="1" customWidth="1"/>
    <col min="10" max="11" width="0.12890625" style="160" hidden="1" customWidth="1"/>
    <col min="12" max="14" width="13.75390625" style="160" customWidth="1"/>
    <col min="15" max="29" width="58.625" style="0" customWidth="1"/>
    <col min="30" max="16384" width="58.625" style="10" customWidth="1"/>
  </cols>
  <sheetData>
    <row r="1" spans="1:14" ht="14.25">
      <c r="A1" s="195"/>
      <c r="B1" s="107"/>
      <c r="C1" s="10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8">
      <c r="A2" s="489" t="s">
        <v>385</v>
      </c>
      <c r="B2" s="489"/>
      <c r="C2" s="489"/>
      <c r="D2" s="110"/>
      <c r="E2" s="110"/>
      <c r="F2" s="3"/>
      <c r="G2" s="110"/>
      <c r="H2" s="3"/>
      <c r="I2" s="110"/>
      <c r="J2" s="3"/>
      <c r="K2" s="110"/>
      <c r="L2" s="3"/>
      <c r="M2" s="110"/>
      <c r="N2" s="3" t="s">
        <v>243</v>
      </c>
    </row>
    <row r="3" spans="1:29" s="109" customFormat="1" ht="15">
      <c r="A3" s="200"/>
      <c r="B3" s="112"/>
      <c r="C3" s="112"/>
      <c r="D3" s="113"/>
      <c r="E3" s="113"/>
      <c r="F3" s="6"/>
      <c r="G3" s="113"/>
      <c r="H3" s="6"/>
      <c r="I3" s="113"/>
      <c r="J3" s="6"/>
      <c r="K3" s="113"/>
      <c r="L3" s="6"/>
      <c r="M3" s="113"/>
      <c r="N3" s="6" t="s">
        <v>233</v>
      </c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s="109" customFormat="1" ht="18.75" thickBot="1">
      <c r="A4" s="201" t="s">
        <v>231</v>
      </c>
      <c r="B4" s="107"/>
      <c r="C4" s="108"/>
      <c r="D4" s="114"/>
      <c r="E4" s="114"/>
      <c r="F4" s="7"/>
      <c r="G4" s="114"/>
      <c r="H4" s="7"/>
      <c r="I4" s="114"/>
      <c r="J4" s="7"/>
      <c r="K4" s="114"/>
      <c r="L4" s="7"/>
      <c r="M4" s="114"/>
      <c r="N4" s="7" t="s">
        <v>236</v>
      </c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</row>
    <row r="5" spans="1:29" s="109" customFormat="1" ht="45.75" customHeight="1" thickBot="1">
      <c r="A5" s="487" t="s">
        <v>244</v>
      </c>
      <c r="B5" s="488"/>
      <c r="C5" s="488"/>
      <c r="D5" s="396" t="s">
        <v>248</v>
      </c>
      <c r="E5" s="397" t="s">
        <v>327</v>
      </c>
      <c r="F5" s="396" t="s">
        <v>336</v>
      </c>
      <c r="G5" s="397" t="s">
        <v>328</v>
      </c>
      <c r="H5" s="396" t="s">
        <v>336</v>
      </c>
      <c r="I5" s="397" t="s">
        <v>378</v>
      </c>
      <c r="J5" s="396" t="s">
        <v>336</v>
      </c>
      <c r="K5" s="397" t="s">
        <v>382</v>
      </c>
      <c r="L5" s="396" t="s">
        <v>336</v>
      </c>
      <c r="M5" s="397" t="s">
        <v>386</v>
      </c>
      <c r="N5" s="396" t="s">
        <v>249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</row>
    <row r="6" spans="1:29" s="109" customFormat="1" ht="15">
      <c r="A6" s="375" t="s">
        <v>254</v>
      </c>
      <c r="B6" s="376" t="s">
        <v>182</v>
      </c>
      <c r="C6" s="377"/>
      <c r="D6" s="378">
        <f aca="true" t="shared" si="0" ref="D6:J6">D7+D8+D9+D49</f>
        <v>100156</v>
      </c>
      <c r="E6" s="378">
        <f t="shared" si="0"/>
        <v>1500</v>
      </c>
      <c r="F6" s="378">
        <f t="shared" si="0"/>
        <v>101656</v>
      </c>
      <c r="G6" s="378">
        <f t="shared" si="0"/>
        <v>110774</v>
      </c>
      <c r="H6" s="378">
        <f t="shared" si="0"/>
        <v>212430</v>
      </c>
      <c r="I6" s="378">
        <f t="shared" si="0"/>
        <v>0</v>
      </c>
      <c r="J6" s="378">
        <f t="shared" si="0"/>
        <v>212430</v>
      </c>
      <c r="K6" s="378">
        <f>K7+K8+K9+K49</f>
        <v>15583</v>
      </c>
      <c r="L6" s="378">
        <f>L7+L8+L9+L49</f>
        <v>228013</v>
      </c>
      <c r="M6" s="378">
        <f>M7+M8+M9+M49</f>
        <v>2300</v>
      </c>
      <c r="N6" s="378">
        <f>N7+N8+N9+N49</f>
        <v>230313</v>
      </c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1:14" ht="15">
      <c r="A7" s="132"/>
      <c r="B7" s="115">
        <v>610</v>
      </c>
      <c r="C7" s="116" t="s">
        <v>83</v>
      </c>
      <c r="D7" s="117">
        <v>41130</v>
      </c>
      <c r="E7" s="175">
        <v>0</v>
      </c>
      <c r="F7" s="117">
        <v>41130</v>
      </c>
      <c r="G7" s="175">
        <v>755</v>
      </c>
      <c r="H7" s="117">
        <f aca="true" t="shared" si="1" ref="H7:J29">G7+F7</f>
        <v>41885</v>
      </c>
      <c r="I7" s="175">
        <v>0</v>
      </c>
      <c r="J7" s="117">
        <f t="shared" si="1"/>
        <v>41885</v>
      </c>
      <c r="K7" s="175">
        <v>0</v>
      </c>
      <c r="L7" s="117">
        <f>K7+J7</f>
        <v>41885</v>
      </c>
      <c r="M7" s="175">
        <v>0</v>
      </c>
      <c r="N7" s="117">
        <f>M7+L7</f>
        <v>41885</v>
      </c>
    </row>
    <row r="8" spans="1:14" ht="15">
      <c r="A8" s="145"/>
      <c r="B8" s="118">
        <v>620</v>
      </c>
      <c r="C8" s="116" t="s">
        <v>84</v>
      </c>
      <c r="D8" s="117">
        <v>14390</v>
      </c>
      <c r="E8" s="175">
        <v>0</v>
      </c>
      <c r="F8" s="117">
        <v>14390</v>
      </c>
      <c r="G8" s="175">
        <v>264</v>
      </c>
      <c r="H8" s="117">
        <f t="shared" si="1"/>
        <v>14654</v>
      </c>
      <c r="I8" s="175">
        <v>0</v>
      </c>
      <c r="J8" s="117">
        <f t="shared" si="1"/>
        <v>14654</v>
      </c>
      <c r="K8" s="175">
        <v>0</v>
      </c>
      <c r="L8" s="117">
        <f>K8+J8</f>
        <v>14654</v>
      </c>
      <c r="M8" s="175">
        <v>0</v>
      </c>
      <c r="N8" s="117">
        <f>M8+L8</f>
        <v>14654</v>
      </c>
    </row>
    <row r="9" spans="1:29" ht="15">
      <c r="A9" s="132"/>
      <c r="B9" s="115">
        <v>630</v>
      </c>
      <c r="C9" s="119" t="s">
        <v>85</v>
      </c>
      <c r="D9" s="117">
        <f>D10+D11+D12+D25+D28+D29+D30</f>
        <v>41436</v>
      </c>
      <c r="E9" s="117">
        <f>E10+E11+E12+E25+E28+E29+E30</f>
        <v>1500</v>
      </c>
      <c r="F9" s="117">
        <f>F10+F11+F12+F25+F28+F29+F30</f>
        <v>42936</v>
      </c>
      <c r="G9" s="117">
        <f>G10+G11+G12+G25+G28+G29+G30</f>
        <v>15952</v>
      </c>
      <c r="H9" s="117">
        <f aca="true" t="shared" si="2" ref="H9:N9">SUM(H10+H11+H12+H25+H28+H29+H30)</f>
        <v>58888</v>
      </c>
      <c r="I9" s="117">
        <f t="shared" si="2"/>
        <v>0</v>
      </c>
      <c r="J9" s="117">
        <f t="shared" si="2"/>
        <v>58888</v>
      </c>
      <c r="K9" s="117">
        <f t="shared" si="2"/>
        <v>15583</v>
      </c>
      <c r="L9" s="117">
        <f t="shared" si="2"/>
        <v>74471</v>
      </c>
      <c r="M9" s="117">
        <f t="shared" si="2"/>
        <v>2300</v>
      </c>
      <c r="N9" s="117">
        <f t="shared" si="2"/>
        <v>76771</v>
      </c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</row>
    <row r="10" spans="1:14" ht="15">
      <c r="A10" s="132"/>
      <c r="B10" s="115">
        <v>631</v>
      </c>
      <c r="C10" s="119" t="s">
        <v>86</v>
      </c>
      <c r="D10" s="117">
        <v>700</v>
      </c>
      <c r="E10" s="175">
        <v>0</v>
      </c>
      <c r="F10" s="117">
        <v>700</v>
      </c>
      <c r="G10" s="175">
        <v>0</v>
      </c>
      <c r="H10" s="117">
        <f t="shared" si="1"/>
        <v>700</v>
      </c>
      <c r="I10" s="175">
        <v>0</v>
      </c>
      <c r="J10" s="117">
        <f t="shared" si="1"/>
        <v>700</v>
      </c>
      <c r="K10" s="175">
        <v>0</v>
      </c>
      <c r="L10" s="117">
        <f aca="true" t="shared" si="3" ref="L10:L29">K10+J10</f>
        <v>700</v>
      </c>
      <c r="M10" s="175">
        <v>0</v>
      </c>
      <c r="N10" s="117">
        <f aca="true" t="shared" si="4" ref="N10:N29">M10+L10</f>
        <v>700</v>
      </c>
    </row>
    <row r="11" spans="1:14" ht="15">
      <c r="A11" s="132"/>
      <c r="B11" s="115">
        <v>632</v>
      </c>
      <c r="C11" s="116" t="s">
        <v>87</v>
      </c>
      <c r="D11" s="117">
        <f>7000+900</f>
        <v>7900</v>
      </c>
      <c r="E11" s="175">
        <v>0</v>
      </c>
      <c r="F11" s="117">
        <f>7000+900</f>
        <v>7900</v>
      </c>
      <c r="G11" s="175">
        <v>4</v>
      </c>
      <c r="H11" s="117">
        <f t="shared" si="1"/>
        <v>7904</v>
      </c>
      <c r="I11" s="175">
        <v>0</v>
      </c>
      <c r="J11" s="117">
        <f t="shared" si="1"/>
        <v>7904</v>
      </c>
      <c r="K11" s="175">
        <v>0</v>
      </c>
      <c r="L11" s="117">
        <f t="shared" si="3"/>
        <v>7904</v>
      </c>
      <c r="M11" s="175">
        <v>-20</v>
      </c>
      <c r="N11" s="117">
        <f t="shared" si="4"/>
        <v>7884</v>
      </c>
    </row>
    <row r="12" spans="1:14" ht="15">
      <c r="A12" s="132"/>
      <c r="B12" s="115">
        <v>633</v>
      </c>
      <c r="C12" s="119" t="s">
        <v>88</v>
      </c>
      <c r="D12" s="117">
        <f aca="true" t="shared" si="5" ref="D12:I12">SUM(D13:D24)</f>
        <v>4500</v>
      </c>
      <c r="E12" s="117">
        <f t="shared" si="5"/>
        <v>0</v>
      </c>
      <c r="F12" s="117">
        <f t="shared" si="5"/>
        <v>4500</v>
      </c>
      <c r="G12" s="117">
        <f t="shared" si="5"/>
        <v>994</v>
      </c>
      <c r="H12" s="117">
        <f t="shared" si="5"/>
        <v>5494</v>
      </c>
      <c r="I12" s="117">
        <f t="shared" si="5"/>
        <v>0</v>
      </c>
      <c r="J12" s="117">
        <f t="shared" si="1"/>
        <v>5494</v>
      </c>
      <c r="K12" s="117">
        <f>SUM(K13:K24)</f>
        <v>0</v>
      </c>
      <c r="L12" s="117">
        <f>SUM(L13:L24)</f>
        <v>5494</v>
      </c>
      <c r="M12" s="117">
        <f>SUM(M13:M24)</f>
        <v>0</v>
      </c>
      <c r="N12" s="117">
        <f>SUM(N13:N24)</f>
        <v>5494</v>
      </c>
    </row>
    <row r="13" spans="1:14" ht="14.25">
      <c r="A13" s="145"/>
      <c r="B13" s="120">
        <v>633001</v>
      </c>
      <c r="C13" s="121" t="s">
        <v>89</v>
      </c>
      <c r="D13" s="84">
        <v>250</v>
      </c>
      <c r="E13" s="85">
        <v>0</v>
      </c>
      <c r="F13" s="84">
        <v>250</v>
      </c>
      <c r="G13" s="85">
        <f>323+100</f>
        <v>423</v>
      </c>
      <c r="H13" s="84">
        <f t="shared" si="1"/>
        <v>673</v>
      </c>
      <c r="I13" s="85">
        <v>0</v>
      </c>
      <c r="J13" s="84">
        <f t="shared" si="1"/>
        <v>673</v>
      </c>
      <c r="K13" s="85">
        <v>0</v>
      </c>
      <c r="L13" s="84">
        <f t="shared" si="3"/>
        <v>673</v>
      </c>
      <c r="M13" s="85">
        <v>0</v>
      </c>
      <c r="N13" s="84">
        <f t="shared" si="4"/>
        <v>673</v>
      </c>
    </row>
    <row r="14" spans="1:14" ht="14.25">
      <c r="A14" s="145"/>
      <c r="B14" s="122" t="s">
        <v>90</v>
      </c>
      <c r="C14" s="121" t="s">
        <v>91</v>
      </c>
      <c r="D14" s="84">
        <v>0</v>
      </c>
      <c r="E14" s="85">
        <v>0</v>
      </c>
      <c r="F14" s="84">
        <v>0</v>
      </c>
      <c r="G14" s="85">
        <v>159</v>
      </c>
      <c r="H14" s="84">
        <f t="shared" si="1"/>
        <v>159</v>
      </c>
      <c r="I14" s="85">
        <v>0</v>
      </c>
      <c r="J14" s="84">
        <f t="shared" si="1"/>
        <v>159</v>
      </c>
      <c r="K14" s="85">
        <v>0</v>
      </c>
      <c r="L14" s="84">
        <f t="shared" si="3"/>
        <v>159</v>
      </c>
      <c r="M14" s="85">
        <v>0</v>
      </c>
      <c r="N14" s="84">
        <f t="shared" si="4"/>
        <v>159</v>
      </c>
    </row>
    <row r="15" spans="1:14" ht="14.25">
      <c r="A15" s="145"/>
      <c r="B15" s="120">
        <v>633003</v>
      </c>
      <c r="C15" s="121" t="s">
        <v>92</v>
      </c>
      <c r="D15" s="84">
        <v>80</v>
      </c>
      <c r="E15" s="85">
        <v>0</v>
      </c>
      <c r="F15" s="84">
        <v>80</v>
      </c>
      <c r="G15" s="85">
        <v>0</v>
      </c>
      <c r="H15" s="84">
        <f t="shared" si="1"/>
        <v>80</v>
      </c>
      <c r="I15" s="85">
        <v>0</v>
      </c>
      <c r="J15" s="84">
        <f t="shared" si="1"/>
        <v>80</v>
      </c>
      <c r="K15" s="85">
        <v>0</v>
      </c>
      <c r="L15" s="84">
        <f t="shared" si="3"/>
        <v>80</v>
      </c>
      <c r="M15" s="85">
        <v>0</v>
      </c>
      <c r="N15" s="84">
        <f t="shared" si="4"/>
        <v>80</v>
      </c>
    </row>
    <row r="16" spans="1:14" ht="14.25">
      <c r="A16" s="145"/>
      <c r="B16" s="120">
        <v>633004</v>
      </c>
      <c r="C16" s="121" t="s">
        <v>93</v>
      </c>
      <c r="D16" s="84">
        <f>200+10</f>
        <v>210</v>
      </c>
      <c r="E16" s="85">
        <v>0</v>
      </c>
      <c r="F16" s="84">
        <f>200+10</f>
        <v>210</v>
      </c>
      <c r="G16" s="85">
        <v>29</v>
      </c>
      <c r="H16" s="84">
        <f t="shared" si="1"/>
        <v>239</v>
      </c>
      <c r="I16" s="85">
        <v>0</v>
      </c>
      <c r="J16" s="84">
        <f t="shared" si="1"/>
        <v>239</v>
      </c>
      <c r="K16" s="85">
        <v>0</v>
      </c>
      <c r="L16" s="84">
        <f t="shared" si="3"/>
        <v>239</v>
      </c>
      <c r="M16" s="85">
        <v>0</v>
      </c>
      <c r="N16" s="84">
        <f t="shared" si="4"/>
        <v>239</v>
      </c>
    </row>
    <row r="17" spans="1:14" ht="14.25">
      <c r="A17" s="145"/>
      <c r="B17" s="120">
        <v>633005</v>
      </c>
      <c r="C17" s="121" t="s">
        <v>94</v>
      </c>
      <c r="D17" s="84">
        <v>20</v>
      </c>
      <c r="E17" s="85">
        <v>0</v>
      </c>
      <c r="F17" s="84">
        <v>20</v>
      </c>
      <c r="G17" s="85">
        <v>0</v>
      </c>
      <c r="H17" s="84">
        <f t="shared" si="1"/>
        <v>20</v>
      </c>
      <c r="I17" s="85">
        <v>0</v>
      </c>
      <c r="J17" s="84">
        <f t="shared" si="1"/>
        <v>20</v>
      </c>
      <c r="K17" s="85">
        <v>0</v>
      </c>
      <c r="L17" s="84">
        <f t="shared" si="3"/>
        <v>20</v>
      </c>
      <c r="M17" s="85">
        <v>0</v>
      </c>
      <c r="N17" s="84">
        <f t="shared" si="4"/>
        <v>20</v>
      </c>
    </row>
    <row r="18" spans="1:14" ht="14.25">
      <c r="A18" s="145"/>
      <c r="B18" s="120">
        <v>633006</v>
      </c>
      <c r="C18" s="121" t="s">
        <v>95</v>
      </c>
      <c r="D18" s="84">
        <f>2000+10</f>
        <v>2010</v>
      </c>
      <c r="E18" s="85">
        <v>0</v>
      </c>
      <c r="F18" s="84">
        <f>2000+10</f>
        <v>2010</v>
      </c>
      <c r="G18" s="85">
        <f>54+99+230</f>
        <v>383</v>
      </c>
      <c r="H18" s="84">
        <f t="shared" si="1"/>
        <v>2393</v>
      </c>
      <c r="I18" s="85">
        <v>0</v>
      </c>
      <c r="J18" s="84">
        <f t="shared" si="1"/>
        <v>2393</v>
      </c>
      <c r="K18" s="85">
        <v>0</v>
      </c>
      <c r="L18" s="84">
        <f t="shared" si="3"/>
        <v>2393</v>
      </c>
      <c r="M18" s="85">
        <v>-200</v>
      </c>
      <c r="N18" s="84">
        <f t="shared" si="4"/>
        <v>2193</v>
      </c>
    </row>
    <row r="19" spans="1:14" ht="14.25">
      <c r="A19" s="145"/>
      <c r="B19" s="120">
        <v>633009</v>
      </c>
      <c r="C19" s="121" t="s">
        <v>96</v>
      </c>
      <c r="D19" s="84">
        <v>240</v>
      </c>
      <c r="E19" s="85">
        <v>0</v>
      </c>
      <c r="F19" s="84">
        <v>240</v>
      </c>
      <c r="G19" s="85">
        <v>0</v>
      </c>
      <c r="H19" s="84">
        <f t="shared" si="1"/>
        <v>240</v>
      </c>
      <c r="I19" s="85">
        <v>0</v>
      </c>
      <c r="J19" s="84">
        <f t="shared" si="1"/>
        <v>240</v>
      </c>
      <c r="K19" s="85">
        <v>0</v>
      </c>
      <c r="L19" s="84">
        <f t="shared" si="3"/>
        <v>240</v>
      </c>
      <c r="M19" s="85">
        <v>0</v>
      </c>
      <c r="N19" s="84">
        <f t="shared" si="4"/>
        <v>240</v>
      </c>
    </row>
    <row r="20" spans="1:14" ht="14.25">
      <c r="A20" s="145"/>
      <c r="B20" s="120">
        <v>633010</v>
      </c>
      <c r="C20" s="121" t="s">
        <v>97</v>
      </c>
      <c r="D20" s="84">
        <v>130</v>
      </c>
      <c r="E20" s="85">
        <v>0</v>
      </c>
      <c r="F20" s="84">
        <v>130</v>
      </c>
      <c r="G20" s="85">
        <v>0</v>
      </c>
      <c r="H20" s="84">
        <f t="shared" si="1"/>
        <v>130</v>
      </c>
      <c r="I20" s="85">
        <v>0</v>
      </c>
      <c r="J20" s="84">
        <f t="shared" si="1"/>
        <v>130</v>
      </c>
      <c r="K20" s="85">
        <v>0</v>
      </c>
      <c r="L20" s="84">
        <f t="shared" si="3"/>
        <v>130</v>
      </c>
      <c r="M20" s="85">
        <v>-11</v>
      </c>
      <c r="N20" s="84">
        <f t="shared" si="4"/>
        <v>119</v>
      </c>
    </row>
    <row r="21" spans="1:14" ht="14.25">
      <c r="A21" s="145"/>
      <c r="B21" s="120">
        <v>633011</v>
      </c>
      <c r="C21" s="121" t="s">
        <v>98</v>
      </c>
      <c r="D21" s="84">
        <v>50</v>
      </c>
      <c r="E21" s="85">
        <v>0</v>
      </c>
      <c r="F21" s="84">
        <v>50</v>
      </c>
      <c r="G21" s="85">
        <v>0</v>
      </c>
      <c r="H21" s="84">
        <f t="shared" si="1"/>
        <v>50</v>
      </c>
      <c r="I21" s="85">
        <v>0</v>
      </c>
      <c r="J21" s="84">
        <f t="shared" si="1"/>
        <v>50</v>
      </c>
      <c r="K21" s="85">
        <v>0</v>
      </c>
      <c r="L21" s="84">
        <f t="shared" si="3"/>
        <v>50</v>
      </c>
      <c r="M21" s="85">
        <v>0</v>
      </c>
      <c r="N21" s="84">
        <f t="shared" si="4"/>
        <v>50</v>
      </c>
    </row>
    <row r="22" spans="1:14" ht="14.25">
      <c r="A22" s="145"/>
      <c r="B22" s="120">
        <v>633013</v>
      </c>
      <c r="C22" s="121" t="s">
        <v>99</v>
      </c>
      <c r="D22" s="84">
        <v>0</v>
      </c>
      <c r="E22" s="85">
        <v>0</v>
      </c>
      <c r="F22" s="84">
        <v>0</v>
      </c>
      <c r="G22" s="85">
        <v>0</v>
      </c>
      <c r="H22" s="84">
        <f t="shared" si="1"/>
        <v>0</v>
      </c>
      <c r="I22" s="85">
        <v>0</v>
      </c>
      <c r="J22" s="84">
        <f t="shared" si="1"/>
        <v>0</v>
      </c>
      <c r="K22" s="85">
        <v>0</v>
      </c>
      <c r="L22" s="84">
        <f t="shared" si="3"/>
        <v>0</v>
      </c>
      <c r="M22" s="85">
        <v>11</v>
      </c>
      <c r="N22" s="84">
        <f t="shared" si="4"/>
        <v>11</v>
      </c>
    </row>
    <row r="23" spans="1:14" ht="14.25">
      <c r="A23" s="145"/>
      <c r="B23" s="120">
        <v>633015</v>
      </c>
      <c r="C23" s="121" t="s">
        <v>100</v>
      </c>
      <c r="D23" s="84">
        <v>10</v>
      </c>
      <c r="E23" s="85">
        <v>0</v>
      </c>
      <c r="F23" s="84">
        <v>10</v>
      </c>
      <c r="G23" s="85">
        <v>0</v>
      </c>
      <c r="H23" s="84">
        <f t="shared" si="1"/>
        <v>10</v>
      </c>
      <c r="I23" s="85">
        <v>0</v>
      </c>
      <c r="J23" s="84">
        <f t="shared" si="1"/>
        <v>10</v>
      </c>
      <c r="K23" s="85">
        <v>0</v>
      </c>
      <c r="L23" s="84">
        <f t="shared" si="3"/>
        <v>10</v>
      </c>
      <c r="M23" s="85">
        <v>0</v>
      </c>
      <c r="N23" s="84">
        <f t="shared" si="4"/>
        <v>10</v>
      </c>
    </row>
    <row r="24" spans="1:14" ht="14.25">
      <c r="A24" s="145"/>
      <c r="B24" s="120">
        <v>633016</v>
      </c>
      <c r="C24" s="121" t="s">
        <v>101</v>
      </c>
      <c r="D24" s="84">
        <v>1500</v>
      </c>
      <c r="E24" s="85">
        <v>0</v>
      </c>
      <c r="F24" s="84">
        <v>1500</v>
      </c>
      <c r="G24" s="85">
        <v>0</v>
      </c>
      <c r="H24" s="84">
        <f t="shared" si="1"/>
        <v>1500</v>
      </c>
      <c r="I24" s="85">
        <v>0</v>
      </c>
      <c r="J24" s="84">
        <f t="shared" si="1"/>
        <v>1500</v>
      </c>
      <c r="K24" s="85">
        <v>0</v>
      </c>
      <c r="L24" s="84">
        <f t="shared" si="3"/>
        <v>1500</v>
      </c>
      <c r="M24" s="85">
        <v>200</v>
      </c>
      <c r="N24" s="84">
        <f t="shared" si="4"/>
        <v>1700</v>
      </c>
    </row>
    <row r="25" spans="1:14" ht="15">
      <c r="A25" s="132"/>
      <c r="B25" s="115">
        <v>634</v>
      </c>
      <c r="C25" s="119" t="s">
        <v>102</v>
      </c>
      <c r="D25" s="117">
        <f>2030+1000</f>
        <v>3030</v>
      </c>
      <c r="E25" s="175">
        <v>0</v>
      </c>
      <c r="F25" s="117">
        <f>2030+1000</f>
        <v>3030</v>
      </c>
      <c r="G25" s="175">
        <v>0</v>
      </c>
      <c r="H25" s="117">
        <f t="shared" si="1"/>
        <v>3030</v>
      </c>
      <c r="I25" s="175">
        <v>0</v>
      </c>
      <c r="J25" s="117">
        <f t="shared" si="1"/>
        <v>3030</v>
      </c>
      <c r="K25" s="175">
        <v>0</v>
      </c>
      <c r="L25" s="117">
        <v>3030</v>
      </c>
      <c r="M25" s="117">
        <f>SUM(M26:M27)</f>
        <v>20</v>
      </c>
      <c r="N25" s="117">
        <f>M25+L25</f>
        <v>3050</v>
      </c>
    </row>
    <row r="26" spans="1:14" ht="14.25">
      <c r="A26" s="145"/>
      <c r="B26" s="120">
        <v>634003</v>
      </c>
      <c r="C26" s="121" t="s">
        <v>103</v>
      </c>
      <c r="D26" s="84">
        <f>550+1000</f>
        <v>1550</v>
      </c>
      <c r="E26" s="85">
        <v>0</v>
      </c>
      <c r="F26" s="84">
        <f>550+1000</f>
        <v>1550</v>
      </c>
      <c r="G26" s="85">
        <v>0</v>
      </c>
      <c r="H26" s="84">
        <f>G26+F26</f>
        <v>1550</v>
      </c>
      <c r="I26" s="85">
        <v>0</v>
      </c>
      <c r="J26" s="84">
        <f>I26+H26</f>
        <v>1550</v>
      </c>
      <c r="K26" s="85">
        <v>0</v>
      </c>
      <c r="L26" s="84">
        <f>K26+J26</f>
        <v>1550</v>
      </c>
      <c r="M26" s="85">
        <v>0</v>
      </c>
      <c r="N26" s="84">
        <f>M26+L26</f>
        <v>1550</v>
      </c>
    </row>
    <row r="27" spans="1:14" ht="14.25">
      <c r="A27" s="145"/>
      <c r="B27" s="120">
        <v>634004</v>
      </c>
      <c r="C27" s="121" t="s">
        <v>395</v>
      </c>
      <c r="D27" s="84">
        <f>550+1000</f>
        <v>1550</v>
      </c>
      <c r="E27" s="85">
        <v>0</v>
      </c>
      <c r="F27" s="84">
        <f>550+1000</f>
        <v>1550</v>
      </c>
      <c r="G27" s="85">
        <v>0</v>
      </c>
      <c r="H27" s="84">
        <f t="shared" si="1"/>
        <v>1550</v>
      </c>
      <c r="I27" s="85">
        <v>0</v>
      </c>
      <c r="J27" s="84">
        <f t="shared" si="1"/>
        <v>1550</v>
      </c>
      <c r="K27" s="85">
        <v>0</v>
      </c>
      <c r="L27" s="84">
        <v>0</v>
      </c>
      <c r="M27" s="85">
        <v>20</v>
      </c>
      <c r="N27" s="84">
        <f t="shared" si="4"/>
        <v>20</v>
      </c>
    </row>
    <row r="28" spans="1:14" ht="15">
      <c r="A28" s="132"/>
      <c r="B28" s="115">
        <v>635</v>
      </c>
      <c r="C28" s="119" t="s">
        <v>104</v>
      </c>
      <c r="D28" s="117">
        <f>1300+80+400</f>
        <v>1780</v>
      </c>
      <c r="E28" s="175">
        <v>1500</v>
      </c>
      <c r="F28" s="117">
        <f>1300+80+400+E28</f>
        <v>3280</v>
      </c>
      <c r="G28" s="175">
        <v>14</v>
      </c>
      <c r="H28" s="117">
        <f t="shared" si="1"/>
        <v>3294</v>
      </c>
      <c r="I28" s="175">
        <v>0</v>
      </c>
      <c r="J28" s="117">
        <f t="shared" si="1"/>
        <v>3294</v>
      </c>
      <c r="K28" s="175">
        <v>0</v>
      </c>
      <c r="L28" s="117">
        <f t="shared" si="3"/>
        <v>3294</v>
      </c>
      <c r="M28" s="175">
        <v>-70</v>
      </c>
      <c r="N28" s="117">
        <f t="shared" si="4"/>
        <v>3224</v>
      </c>
    </row>
    <row r="29" spans="1:14" ht="15">
      <c r="A29" s="132"/>
      <c r="B29" s="118">
        <v>636</v>
      </c>
      <c r="C29" s="116" t="s">
        <v>105</v>
      </c>
      <c r="D29" s="117">
        <f>4600+15</f>
        <v>4615</v>
      </c>
      <c r="E29" s="175">
        <v>0</v>
      </c>
      <c r="F29" s="117">
        <f>4600+15</f>
        <v>4615</v>
      </c>
      <c r="G29" s="175">
        <v>0</v>
      </c>
      <c r="H29" s="117">
        <f t="shared" si="1"/>
        <v>4615</v>
      </c>
      <c r="I29" s="175">
        <v>0</v>
      </c>
      <c r="J29" s="117">
        <f t="shared" si="1"/>
        <v>4615</v>
      </c>
      <c r="K29" s="175">
        <v>0</v>
      </c>
      <c r="L29" s="117">
        <f t="shared" si="3"/>
        <v>4615</v>
      </c>
      <c r="M29" s="175">
        <v>40</v>
      </c>
      <c r="N29" s="117">
        <f t="shared" si="4"/>
        <v>4655</v>
      </c>
    </row>
    <row r="30" spans="1:14" ht="15">
      <c r="A30" s="132"/>
      <c r="B30" s="115">
        <v>637</v>
      </c>
      <c r="C30" s="119" t="s">
        <v>106</v>
      </c>
      <c r="D30" s="117">
        <f aca="true" t="shared" si="6" ref="D30:J30">SUM(D31:D48)</f>
        <v>18911</v>
      </c>
      <c r="E30" s="117">
        <f t="shared" si="6"/>
        <v>0</v>
      </c>
      <c r="F30" s="117">
        <f t="shared" si="6"/>
        <v>18911</v>
      </c>
      <c r="G30" s="117">
        <f t="shared" si="6"/>
        <v>14940</v>
      </c>
      <c r="H30" s="117">
        <f t="shared" si="6"/>
        <v>33851</v>
      </c>
      <c r="I30" s="117">
        <f t="shared" si="6"/>
        <v>0</v>
      </c>
      <c r="J30" s="117">
        <f t="shared" si="6"/>
        <v>33851</v>
      </c>
      <c r="K30" s="117">
        <f>SUM(K31:K48)</f>
        <v>15583</v>
      </c>
      <c r="L30" s="117">
        <f>SUM(L31:L48)</f>
        <v>49434</v>
      </c>
      <c r="M30" s="117">
        <f>SUM(M31:M48)</f>
        <v>2330</v>
      </c>
      <c r="N30" s="117">
        <f>SUM(N31:N48)</f>
        <v>51764</v>
      </c>
    </row>
    <row r="31" spans="1:14" ht="14.25">
      <c r="A31" s="145"/>
      <c r="B31" s="122" t="s">
        <v>107</v>
      </c>
      <c r="C31" s="121" t="s">
        <v>108</v>
      </c>
      <c r="D31" s="84">
        <v>500</v>
      </c>
      <c r="E31" s="85">
        <v>0</v>
      </c>
      <c r="F31" s="84">
        <v>500</v>
      </c>
      <c r="G31" s="85">
        <v>60</v>
      </c>
      <c r="H31" s="84">
        <f aca="true" t="shared" si="7" ref="H31:J48">G31+F31</f>
        <v>560</v>
      </c>
      <c r="I31" s="85">
        <v>0</v>
      </c>
      <c r="J31" s="84">
        <f t="shared" si="7"/>
        <v>560</v>
      </c>
      <c r="K31" s="85">
        <v>0</v>
      </c>
      <c r="L31" s="84">
        <f aca="true" t="shared" si="8" ref="L31:L46">K31+J31</f>
        <v>560</v>
      </c>
      <c r="M31" s="85">
        <v>0</v>
      </c>
      <c r="N31" s="84">
        <f aca="true" t="shared" si="9" ref="N31:N48">M31+L31</f>
        <v>560</v>
      </c>
    </row>
    <row r="32" spans="1:14" ht="14.25">
      <c r="A32" s="145"/>
      <c r="B32" s="120">
        <v>637002</v>
      </c>
      <c r="C32" s="121" t="s">
        <v>109</v>
      </c>
      <c r="D32" s="84">
        <v>900</v>
      </c>
      <c r="E32" s="85">
        <v>0</v>
      </c>
      <c r="F32" s="84">
        <v>900</v>
      </c>
      <c r="G32" s="85">
        <v>0</v>
      </c>
      <c r="H32" s="84">
        <f t="shared" si="7"/>
        <v>900</v>
      </c>
      <c r="I32" s="85">
        <v>0</v>
      </c>
      <c r="J32" s="84">
        <f t="shared" si="7"/>
        <v>900</v>
      </c>
      <c r="K32" s="85">
        <v>0</v>
      </c>
      <c r="L32" s="84">
        <f t="shared" si="8"/>
        <v>900</v>
      </c>
      <c r="M32" s="85">
        <v>0</v>
      </c>
      <c r="N32" s="84">
        <f t="shared" si="9"/>
        <v>900</v>
      </c>
    </row>
    <row r="33" spans="1:14" ht="14.25">
      <c r="A33" s="145"/>
      <c r="B33" s="120">
        <v>637003</v>
      </c>
      <c r="C33" s="121" t="s">
        <v>110</v>
      </c>
      <c r="D33" s="84">
        <v>1500</v>
      </c>
      <c r="E33" s="85">
        <v>0</v>
      </c>
      <c r="F33" s="84">
        <v>1500</v>
      </c>
      <c r="G33" s="85">
        <v>2400</v>
      </c>
      <c r="H33" s="84">
        <f t="shared" si="7"/>
        <v>3900</v>
      </c>
      <c r="I33" s="85">
        <v>0</v>
      </c>
      <c r="J33" s="84">
        <f t="shared" si="7"/>
        <v>3900</v>
      </c>
      <c r="K33" s="85">
        <v>0</v>
      </c>
      <c r="L33" s="84">
        <f t="shared" si="8"/>
        <v>3900</v>
      </c>
      <c r="M33" s="85">
        <v>1310</v>
      </c>
      <c r="N33" s="84">
        <f t="shared" si="9"/>
        <v>5210</v>
      </c>
    </row>
    <row r="34" spans="1:14" ht="14.25">
      <c r="A34" s="145"/>
      <c r="B34" s="120">
        <v>637004</v>
      </c>
      <c r="C34" s="121" t="s">
        <v>111</v>
      </c>
      <c r="D34" s="84">
        <f>1000+80</f>
        <v>1080</v>
      </c>
      <c r="E34" s="85">
        <v>0</v>
      </c>
      <c r="F34" s="84">
        <f>1000+80</f>
        <v>1080</v>
      </c>
      <c r="G34" s="85">
        <f>50+610</f>
        <v>660</v>
      </c>
      <c r="H34" s="84">
        <f t="shared" si="7"/>
        <v>1740</v>
      </c>
      <c r="I34" s="85">
        <v>0</v>
      </c>
      <c r="J34" s="84">
        <f t="shared" si="7"/>
        <v>1740</v>
      </c>
      <c r="K34" s="85">
        <v>0</v>
      </c>
      <c r="L34" s="84">
        <f t="shared" si="8"/>
        <v>1740</v>
      </c>
      <c r="M34" s="85"/>
      <c r="N34" s="84">
        <f t="shared" si="9"/>
        <v>1740</v>
      </c>
    </row>
    <row r="35" spans="1:14" ht="14.25">
      <c r="A35" s="145"/>
      <c r="B35" s="120">
        <v>637005</v>
      </c>
      <c r="C35" s="121" t="s">
        <v>112</v>
      </c>
      <c r="D35" s="84">
        <f>400+800+2000</f>
        <v>3200</v>
      </c>
      <c r="E35" s="85">
        <v>0</v>
      </c>
      <c r="F35" s="84">
        <f>400+800+2000</f>
        <v>3200</v>
      </c>
      <c r="G35" s="85">
        <v>4701</v>
      </c>
      <c r="H35" s="84">
        <f t="shared" si="7"/>
        <v>7901</v>
      </c>
      <c r="I35" s="85">
        <v>0</v>
      </c>
      <c r="J35" s="84">
        <f t="shared" si="7"/>
        <v>7901</v>
      </c>
      <c r="K35" s="85">
        <v>1581</v>
      </c>
      <c r="L35" s="84">
        <f t="shared" si="8"/>
        <v>9482</v>
      </c>
      <c r="M35" s="85">
        <v>1000</v>
      </c>
      <c r="N35" s="84">
        <f t="shared" si="9"/>
        <v>10482</v>
      </c>
    </row>
    <row r="36" spans="1:14" ht="14.25">
      <c r="A36" s="145"/>
      <c r="B36" s="120">
        <v>637006</v>
      </c>
      <c r="C36" s="121" t="s">
        <v>113</v>
      </c>
      <c r="D36" s="84">
        <v>15</v>
      </c>
      <c r="E36" s="85">
        <v>0</v>
      </c>
      <c r="F36" s="84">
        <v>15</v>
      </c>
      <c r="G36" s="85">
        <v>0</v>
      </c>
      <c r="H36" s="84">
        <f t="shared" si="7"/>
        <v>15</v>
      </c>
      <c r="I36" s="85">
        <v>0</v>
      </c>
      <c r="J36" s="84">
        <f t="shared" si="7"/>
        <v>15</v>
      </c>
      <c r="K36" s="85">
        <v>0</v>
      </c>
      <c r="L36" s="84">
        <f t="shared" si="8"/>
        <v>15</v>
      </c>
      <c r="M36" s="85">
        <v>0</v>
      </c>
      <c r="N36" s="84">
        <f t="shared" si="9"/>
        <v>15</v>
      </c>
    </row>
    <row r="37" spans="1:14" ht="14.25">
      <c r="A37" s="145"/>
      <c r="B37" s="120">
        <v>637009</v>
      </c>
      <c r="C37" s="121" t="s">
        <v>114</v>
      </c>
      <c r="D37" s="84">
        <v>15</v>
      </c>
      <c r="E37" s="85">
        <v>0</v>
      </c>
      <c r="F37" s="84">
        <v>15</v>
      </c>
      <c r="G37" s="85">
        <v>0</v>
      </c>
      <c r="H37" s="84">
        <f t="shared" si="7"/>
        <v>15</v>
      </c>
      <c r="I37" s="85">
        <v>0</v>
      </c>
      <c r="J37" s="84">
        <f t="shared" si="7"/>
        <v>15</v>
      </c>
      <c r="K37" s="85">
        <v>0</v>
      </c>
      <c r="L37" s="84">
        <f t="shared" si="8"/>
        <v>15</v>
      </c>
      <c r="M37" s="85">
        <v>0</v>
      </c>
      <c r="N37" s="84">
        <f t="shared" si="9"/>
        <v>15</v>
      </c>
    </row>
    <row r="38" spans="1:14" ht="14.25">
      <c r="A38" s="145"/>
      <c r="B38" s="120">
        <v>637011</v>
      </c>
      <c r="C38" s="121" t="s">
        <v>115</v>
      </c>
      <c r="D38" s="84">
        <f>500+200+1000</f>
        <v>1700</v>
      </c>
      <c r="E38" s="85">
        <v>0</v>
      </c>
      <c r="F38" s="84">
        <f>500+200+1000</f>
        <v>1700</v>
      </c>
      <c r="G38" s="85">
        <v>0</v>
      </c>
      <c r="H38" s="84">
        <f t="shared" si="7"/>
        <v>1700</v>
      </c>
      <c r="I38" s="85">
        <v>0</v>
      </c>
      <c r="J38" s="84">
        <f t="shared" si="7"/>
        <v>1700</v>
      </c>
      <c r="K38" s="85">
        <v>0</v>
      </c>
      <c r="L38" s="84">
        <f t="shared" si="8"/>
        <v>1700</v>
      </c>
      <c r="M38" s="85">
        <v>80</v>
      </c>
      <c r="N38" s="84">
        <f t="shared" si="9"/>
        <v>1780</v>
      </c>
    </row>
    <row r="39" spans="1:14" ht="14.25">
      <c r="A39" s="145"/>
      <c r="B39" s="120">
        <v>637012</v>
      </c>
      <c r="C39" s="121" t="s">
        <v>116</v>
      </c>
      <c r="D39" s="84">
        <f>300+500</f>
        <v>800</v>
      </c>
      <c r="E39" s="85">
        <v>0</v>
      </c>
      <c r="F39" s="84">
        <f>300+500</f>
        <v>800</v>
      </c>
      <c r="G39" s="85">
        <v>0</v>
      </c>
      <c r="H39" s="84">
        <f t="shared" si="7"/>
        <v>800</v>
      </c>
      <c r="I39" s="85">
        <v>0</v>
      </c>
      <c r="J39" s="84">
        <f t="shared" si="7"/>
        <v>800</v>
      </c>
      <c r="K39" s="85">
        <v>259</v>
      </c>
      <c r="L39" s="84">
        <f t="shared" si="8"/>
        <v>1059</v>
      </c>
      <c r="M39" s="85"/>
      <c r="N39" s="84">
        <f t="shared" si="9"/>
        <v>1059</v>
      </c>
    </row>
    <row r="40" spans="1:14" ht="14.25">
      <c r="A40" s="145"/>
      <c r="B40" s="120">
        <v>637014</v>
      </c>
      <c r="C40" s="121" t="s">
        <v>117</v>
      </c>
      <c r="D40" s="84">
        <v>2000</v>
      </c>
      <c r="E40" s="85">
        <v>0</v>
      </c>
      <c r="F40" s="84">
        <v>2000</v>
      </c>
      <c r="G40" s="85">
        <v>0</v>
      </c>
      <c r="H40" s="84">
        <f t="shared" si="7"/>
        <v>2000</v>
      </c>
      <c r="I40" s="85">
        <v>0</v>
      </c>
      <c r="J40" s="84">
        <f t="shared" si="7"/>
        <v>2000</v>
      </c>
      <c r="K40" s="85">
        <v>0</v>
      </c>
      <c r="L40" s="84">
        <f t="shared" si="8"/>
        <v>2000</v>
      </c>
      <c r="M40" s="85">
        <v>0</v>
      </c>
      <c r="N40" s="84">
        <f t="shared" si="9"/>
        <v>2000</v>
      </c>
    </row>
    <row r="41" spans="1:14" ht="14.25">
      <c r="A41" s="145"/>
      <c r="B41" s="120">
        <v>637015</v>
      </c>
      <c r="C41" s="121" t="s">
        <v>118</v>
      </c>
      <c r="D41" s="84">
        <v>1900</v>
      </c>
      <c r="E41" s="85">
        <v>0</v>
      </c>
      <c r="F41" s="84">
        <v>1900</v>
      </c>
      <c r="G41" s="85">
        <v>0</v>
      </c>
      <c r="H41" s="84">
        <f t="shared" si="7"/>
        <v>1900</v>
      </c>
      <c r="I41" s="85">
        <v>0</v>
      </c>
      <c r="J41" s="84">
        <f t="shared" si="7"/>
        <v>1900</v>
      </c>
      <c r="K41" s="85">
        <v>0</v>
      </c>
      <c r="L41" s="84">
        <f t="shared" si="8"/>
        <v>1900</v>
      </c>
      <c r="M41" s="85">
        <v>-90</v>
      </c>
      <c r="N41" s="84">
        <f t="shared" si="9"/>
        <v>1810</v>
      </c>
    </row>
    <row r="42" spans="1:14" ht="14.25">
      <c r="A42" s="145"/>
      <c r="B42" s="120">
        <v>637016</v>
      </c>
      <c r="C42" s="121" t="s">
        <v>119</v>
      </c>
      <c r="D42" s="84">
        <v>620</v>
      </c>
      <c r="E42" s="85">
        <v>0</v>
      </c>
      <c r="F42" s="84">
        <v>620</v>
      </c>
      <c r="G42" s="85">
        <v>0</v>
      </c>
      <c r="H42" s="84">
        <f t="shared" si="7"/>
        <v>620</v>
      </c>
      <c r="I42" s="85">
        <v>0</v>
      </c>
      <c r="J42" s="84">
        <f t="shared" si="7"/>
        <v>620</v>
      </c>
      <c r="K42" s="85">
        <v>0</v>
      </c>
      <c r="L42" s="84">
        <f t="shared" si="8"/>
        <v>620</v>
      </c>
      <c r="M42" s="85">
        <v>0</v>
      </c>
      <c r="N42" s="84">
        <f t="shared" si="9"/>
        <v>620</v>
      </c>
    </row>
    <row r="43" spans="1:14" ht="14.25">
      <c r="A43" s="145"/>
      <c r="B43" s="120">
        <v>637018</v>
      </c>
      <c r="C43" s="121" t="s">
        <v>326</v>
      </c>
      <c r="D43" s="84">
        <v>0</v>
      </c>
      <c r="E43" s="85">
        <v>0</v>
      </c>
      <c r="F43" s="84">
        <v>0</v>
      </c>
      <c r="G43" s="85">
        <f>260+132+135+36+6556</f>
        <v>7119</v>
      </c>
      <c r="H43" s="84">
        <f t="shared" si="7"/>
        <v>7119</v>
      </c>
      <c r="I43" s="85">
        <v>0</v>
      </c>
      <c r="J43" s="84">
        <f t="shared" si="7"/>
        <v>7119</v>
      </c>
      <c r="K43" s="85">
        <v>0</v>
      </c>
      <c r="L43" s="84">
        <f t="shared" si="8"/>
        <v>7119</v>
      </c>
      <c r="M43" s="85">
        <v>0</v>
      </c>
      <c r="N43" s="84">
        <f t="shared" si="9"/>
        <v>7119</v>
      </c>
    </row>
    <row r="44" spans="1:14" ht="14.25">
      <c r="A44" s="145"/>
      <c r="B44" s="120">
        <v>637023</v>
      </c>
      <c r="C44" s="121" t="s">
        <v>120</v>
      </c>
      <c r="D44" s="84">
        <f>20+60</f>
        <v>80</v>
      </c>
      <c r="E44" s="85">
        <v>0</v>
      </c>
      <c r="F44" s="84">
        <f>20+60</f>
        <v>80</v>
      </c>
      <c r="G44" s="85">
        <v>0</v>
      </c>
      <c r="H44" s="84">
        <f t="shared" si="7"/>
        <v>80</v>
      </c>
      <c r="I44" s="85">
        <v>0</v>
      </c>
      <c r="J44" s="84">
        <f t="shared" si="7"/>
        <v>80</v>
      </c>
      <c r="K44" s="85">
        <v>0</v>
      </c>
      <c r="L44" s="84">
        <f t="shared" si="8"/>
        <v>80</v>
      </c>
      <c r="M44" s="85">
        <v>30</v>
      </c>
      <c r="N44" s="84">
        <f t="shared" si="9"/>
        <v>110</v>
      </c>
    </row>
    <row r="45" spans="1:14" ht="14.25">
      <c r="A45" s="145"/>
      <c r="B45" s="120">
        <v>637026</v>
      </c>
      <c r="C45" s="121" t="s">
        <v>121</v>
      </c>
      <c r="D45" s="84">
        <v>3100</v>
      </c>
      <c r="E45" s="85">
        <v>0</v>
      </c>
      <c r="F45" s="84">
        <v>3100</v>
      </c>
      <c r="G45" s="85">
        <v>0</v>
      </c>
      <c r="H45" s="84">
        <f t="shared" si="7"/>
        <v>3100</v>
      </c>
      <c r="I45" s="85">
        <v>0</v>
      </c>
      <c r="J45" s="84">
        <f t="shared" si="7"/>
        <v>3100</v>
      </c>
      <c r="K45" s="85">
        <v>0</v>
      </c>
      <c r="L45" s="84">
        <f t="shared" si="8"/>
        <v>3100</v>
      </c>
      <c r="M45" s="85">
        <v>0</v>
      </c>
      <c r="N45" s="84">
        <f t="shared" si="9"/>
        <v>3100</v>
      </c>
    </row>
    <row r="46" spans="1:14" ht="14.25">
      <c r="A46" s="145"/>
      <c r="B46" s="120">
        <v>637027</v>
      </c>
      <c r="C46" s="121" t="s">
        <v>122</v>
      </c>
      <c r="D46" s="84">
        <v>1500</v>
      </c>
      <c r="E46" s="85">
        <v>0</v>
      </c>
      <c r="F46" s="84">
        <v>1500</v>
      </c>
      <c r="G46" s="85">
        <v>0</v>
      </c>
      <c r="H46" s="84">
        <f t="shared" si="7"/>
        <v>1500</v>
      </c>
      <c r="I46" s="85">
        <v>0</v>
      </c>
      <c r="J46" s="84">
        <f t="shared" si="7"/>
        <v>1500</v>
      </c>
      <c r="K46" s="85">
        <v>0</v>
      </c>
      <c r="L46" s="84">
        <f t="shared" si="8"/>
        <v>1500</v>
      </c>
      <c r="M46" s="85">
        <v>0</v>
      </c>
      <c r="N46" s="84">
        <f t="shared" si="9"/>
        <v>1500</v>
      </c>
    </row>
    <row r="47" spans="1:14" ht="14.25">
      <c r="A47" s="145"/>
      <c r="B47" s="120">
        <v>637031</v>
      </c>
      <c r="C47" s="121" t="s">
        <v>380</v>
      </c>
      <c r="D47" s="84"/>
      <c r="E47" s="85"/>
      <c r="F47" s="84"/>
      <c r="G47" s="85"/>
      <c r="H47" s="84"/>
      <c r="I47" s="85"/>
      <c r="J47" s="84">
        <v>0</v>
      </c>
      <c r="K47" s="85">
        <v>13743</v>
      </c>
      <c r="L47" s="84">
        <f>SUM(J47:K47)</f>
        <v>13743</v>
      </c>
      <c r="M47" s="85"/>
      <c r="N47" s="84">
        <f t="shared" si="9"/>
        <v>13743</v>
      </c>
    </row>
    <row r="48" spans="1:14" ht="14.25">
      <c r="A48" s="145"/>
      <c r="B48" s="120">
        <v>637035</v>
      </c>
      <c r="C48" s="121" t="s">
        <v>123</v>
      </c>
      <c r="D48" s="84">
        <v>1</v>
      </c>
      <c r="E48" s="85">
        <v>0</v>
      </c>
      <c r="F48" s="84">
        <v>1</v>
      </c>
      <c r="G48" s="85">
        <v>0</v>
      </c>
      <c r="H48" s="84">
        <f t="shared" si="7"/>
        <v>1</v>
      </c>
      <c r="I48" s="85">
        <v>0</v>
      </c>
      <c r="J48" s="84">
        <f t="shared" si="7"/>
        <v>1</v>
      </c>
      <c r="K48" s="85">
        <v>0</v>
      </c>
      <c r="L48" s="84">
        <f>K48+J48</f>
        <v>1</v>
      </c>
      <c r="M48" s="85">
        <v>0</v>
      </c>
      <c r="N48" s="84">
        <f t="shared" si="9"/>
        <v>1</v>
      </c>
    </row>
    <row r="49" spans="1:14" ht="15">
      <c r="A49" s="132"/>
      <c r="B49" s="118">
        <v>640</v>
      </c>
      <c r="C49" s="119" t="s">
        <v>124</v>
      </c>
      <c r="D49" s="117">
        <f>SUM(D50:D54)</f>
        <v>3200</v>
      </c>
      <c r="E49" s="117">
        <f>SUM(E50:E54)</f>
        <v>0</v>
      </c>
      <c r="F49" s="117">
        <f>SUM(F50:F54)</f>
        <v>3200</v>
      </c>
      <c r="G49" s="117">
        <f aca="true" t="shared" si="10" ref="G49:L49">SUM(G50:G55)</f>
        <v>93803</v>
      </c>
      <c r="H49" s="117">
        <f t="shared" si="10"/>
        <v>97003</v>
      </c>
      <c r="I49" s="117">
        <f t="shared" si="10"/>
        <v>0</v>
      </c>
      <c r="J49" s="117">
        <f t="shared" si="10"/>
        <v>97003</v>
      </c>
      <c r="K49" s="117">
        <f t="shared" si="10"/>
        <v>0</v>
      </c>
      <c r="L49" s="117">
        <f t="shared" si="10"/>
        <v>97003</v>
      </c>
      <c r="M49" s="117">
        <f>SUM(M50:M55)</f>
        <v>0</v>
      </c>
      <c r="N49" s="117">
        <f>SUM(N50:N55)</f>
        <v>97003</v>
      </c>
    </row>
    <row r="50" spans="1:14" ht="14.25">
      <c r="A50" s="145"/>
      <c r="B50" s="120">
        <v>642001</v>
      </c>
      <c r="C50" s="121" t="s">
        <v>125</v>
      </c>
      <c r="D50" s="84">
        <v>1300</v>
      </c>
      <c r="E50" s="85">
        <v>0</v>
      </c>
      <c r="F50" s="84">
        <v>1300</v>
      </c>
      <c r="G50" s="85">
        <v>0</v>
      </c>
      <c r="H50" s="84">
        <f aca="true" t="shared" si="11" ref="H50:J55">G50+F50</f>
        <v>1300</v>
      </c>
      <c r="I50" s="85">
        <v>0</v>
      </c>
      <c r="J50" s="84">
        <f t="shared" si="11"/>
        <v>1300</v>
      </c>
      <c r="K50" s="85">
        <v>0</v>
      </c>
      <c r="L50" s="84">
        <f aca="true" t="shared" si="12" ref="L50:L55">K50+J50</f>
        <v>1300</v>
      </c>
      <c r="M50" s="85">
        <v>0</v>
      </c>
      <c r="N50" s="84">
        <f aca="true" t="shared" si="13" ref="N50:N55">M50+L50</f>
        <v>1300</v>
      </c>
    </row>
    <row r="51" spans="1:14" ht="14.25">
      <c r="A51" s="145"/>
      <c r="B51" s="120">
        <v>642006</v>
      </c>
      <c r="C51" s="123" t="s">
        <v>126</v>
      </c>
      <c r="D51" s="84">
        <v>700</v>
      </c>
      <c r="E51" s="85">
        <v>0</v>
      </c>
      <c r="F51" s="84">
        <v>700</v>
      </c>
      <c r="G51" s="85">
        <v>0</v>
      </c>
      <c r="H51" s="84">
        <f t="shared" si="11"/>
        <v>700</v>
      </c>
      <c r="I51" s="85">
        <v>0</v>
      </c>
      <c r="J51" s="84">
        <f t="shared" si="11"/>
        <v>700</v>
      </c>
      <c r="K51" s="85">
        <v>0</v>
      </c>
      <c r="L51" s="84">
        <f t="shared" si="12"/>
        <v>700</v>
      </c>
      <c r="M51" s="85">
        <v>0</v>
      </c>
      <c r="N51" s="84">
        <f t="shared" si="13"/>
        <v>700</v>
      </c>
    </row>
    <row r="52" spans="1:14" ht="14.25">
      <c r="A52" s="145"/>
      <c r="B52" s="120">
        <v>642012</v>
      </c>
      <c r="C52" s="123" t="s">
        <v>127</v>
      </c>
      <c r="D52" s="84">
        <v>500</v>
      </c>
      <c r="E52" s="85">
        <v>0</v>
      </c>
      <c r="F52" s="84">
        <v>500</v>
      </c>
      <c r="G52" s="85">
        <v>0</v>
      </c>
      <c r="H52" s="84">
        <f t="shared" si="11"/>
        <v>500</v>
      </c>
      <c r="I52" s="85">
        <v>0</v>
      </c>
      <c r="J52" s="84">
        <f t="shared" si="11"/>
        <v>500</v>
      </c>
      <c r="K52" s="85">
        <v>0</v>
      </c>
      <c r="L52" s="84">
        <f t="shared" si="12"/>
        <v>500</v>
      </c>
      <c r="M52" s="85">
        <v>0</v>
      </c>
      <c r="N52" s="84">
        <f t="shared" si="13"/>
        <v>500</v>
      </c>
    </row>
    <row r="53" spans="1:14" ht="14.25">
      <c r="A53" s="145"/>
      <c r="B53" s="120">
        <v>642013</v>
      </c>
      <c r="C53" s="123" t="s">
        <v>128</v>
      </c>
      <c r="D53" s="84">
        <v>500</v>
      </c>
      <c r="E53" s="85">
        <v>0</v>
      </c>
      <c r="F53" s="84">
        <v>500</v>
      </c>
      <c r="G53" s="85">
        <v>0</v>
      </c>
      <c r="H53" s="84">
        <f t="shared" si="11"/>
        <v>500</v>
      </c>
      <c r="I53" s="85">
        <v>0</v>
      </c>
      <c r="J53" s="84">
        <f t="shared" si="11"/>
        <v>500</v>
      </c>
      <c r="K53" s="85">
        <v>0</v>
      </c>
      <c r="L53" s="84">
        <f t="shared" si="12"/>
        <v>500</v>
      </c>
      <c r="M53" s="85">
        <v>0</v>
      </c>
      <c r="N53" s="84">
        <f t="shared" si="13"/>
        <v>500</v>
      </c>
    </row>
    <row r="54" spans="1:14" ht="14.25">
      <c r="A54" s="145"/>
      <c r="B54" s="120">
        <v>642015</v>
      </c>
      <c r="C54" s="123" t="s">
        <v>129</v>
      </c>
      <c r="D54" s="84">
        <v>200</v>
      </c>
      <c r="E54" s="85">
        <v>0</v>
      </c>
      <c r="F54" s="84">
        <v>200</v>
      </c>
      <c r="G54" s="85">
        <v>0</v>
      </c>
      <c r="H54" s="84">
        <f t="shared" si="11"/>
        <v>200</v>
      </c>
      <c r="I54" s="85">
        <v>0</v>
      </c>
      <c r="J54" s="84">
        <f t="shared" si="11"/>
        <v>200</v>
      </c>
      <c r="K54" s="85">
        <v>0</v>
      </c>
      <c r="L54" s="84">
        <f t="shared" si="12"/>
        <v>200</v>
      </c>
      <c r="M54" s="85">
        <v>0</v>
      </c>
      <c r="N54" s="84">
        <f t="shared" si="13"/>
        <v>200</v>
      </c>
    </row>
    <row r="55" spans="1:14" ht="14.25">
      <c r="A55" s="145"/>
      <c r="B55" s="120">
        <v>644001</v>
      </c>
      <c r="C55" s="123" t="s">
        <v>374</v>
      </c>
      <c r="D55" s="84">
        <v>0</v>
      </c>
      <c r="E55" s="85">
        <v>0</v>
      </c>
      <c r="F55" s="84">
        <v>0</v>
      </c>
      <c r="G55" s="85">
        <f>22863+70940</f>
        <v>93803</v>
      </c>
      <c r="H55" s="84">
        <f t="shared" si="11"/>
        <v>93803</v>
      </c>
      <c r="I55" s="85">
        <v>0</v>
      </c>
      <c r="J55" s="84">
        <f t="shared" si="11"/>
        <v>93803</v>
      </c>
      <c r="K55" s="85">
        <v>0</v>
      </c>
      <c r="L55" s="84">
        <f t="shared" si="12"/>
        <v>93803</v>
      </c>
      <c r="M55" s="85">
        <v>0</v>
      </c>
      <c r="N55" s="84">
        <f t="shared" si="13"/>
        <v>93803</v>
      </c>
    </row>
    <row r="56" spans="1:29" s="109" customFormat="1" ht="15">
      <c r="A56" s="379" t="s">
        <v>254</v>
      </c>
      <c r="B56" s="380" t="s">
        <v>255</v>
      </c>
      <c r="C56" s="381"/>
      <c r="D56" s="382">
        <f>D57+D58+D59</f>
        <v>985</v>
      </c>
      <c r="E56" s="382">
        <f>E57+E58+E59</f>
        <v>0</v>
      </c>
      <c r="F56" s="382">
        <f>F57+F58+F59</f>
        <v>985</v>
      </c>
      <c r="G56" s="382">
        <v>0</v>
      </c>
      <c r="H56" s="382">
        <f aca="true" t="shared" si="14" ref="H56:N56">H57+H58+H59</f>
        <v>985</v>
      </c>
      <c r="I56" s="382">
        <f t="shared" si="14"/>
        <v>0</v>
      </c>
      <c r="J56" s="382">
        <f t="shared" si="14"/>
        <v>985</v>
      </c>
      <c r="K56" s="382">
        <f t="shared" si="14"/>
        <v>0</v>
      </c>
      <c r="L56" s="382">
        <f t="shared" si="14"/>
        <v>985</v>
      </c>
      <c r="M56" s="382">
        <f t="shared" si="14"/>
        <v>-50</v>
      </c>
      <c r="N56" s="382">
        <f t="shared" si="14"/>
        <v>935</v>
      </c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</row>
    <row r="57" spans="1:14" ht="15">
      <c r="A57" s="132"/>
      <c r="B57" s="115">
        <v>610</v>
      </c>
      <c r="C57" s="116" t="s">
        <v>83</v>
      </c>
      <c r="D57" s="117">
        <v>500</v>
      </c>
      <c r="E57" s="175">
        <v>0</v>
      </c>
      <c r="F57" s="117">
        <v>500</v>
      </c>
      <c r="G57" s="175">
        <v>0</v>
      </c>
      <c r="H57" s="117">
        <v>500</v>
      </c>
      <c r="I57" s="175">
        <v>0</v>
      </c>
      <c r="J57" s="117">
        <v>500</v>
      </c>
      <c r="K57" s="175">
        <v>0</v>
      </c>
      <c r="L57" s="117">
        <v>500</v>
      </c>
      <c r="M57" s="175">
        <v>-20</v>
      </c>
      <c r="N57" s="117">
        <f>SUM(L57:M57)</f>
        <v>480</v>
      </c>
    </row>
    <row r="58" spans="1:14" ht="15">
      <c r="A58" s="145"/>
      <c r="B58" s="118">
        <v>620</v>
      </c>
      <c r="C58" s="116" t="s">
        <v>84</v>
      </c>
      <c r="D58" s="117">
        <v>170</v>
      </c>
      <c r="E58" s="175">
        <v>0</v>
      </c>
      <c r="F58" s="117">
        <v>170</v>
      </c>
      <c r="G58" s="175">
        <v>0</v>
      </c>
      <c r="H58" s="117">
        <v>170</v>
      </c>
      <c r="I58" s="175">
        <v>0</v>
      </c>
      <c r="J58" s="117">
        <v>170</v>
      </c>
      <c r="K58" s="175">
        <v>0</v>
      </c>
      <c r="L58" s="117">
        <v>170</v>
      </c>
      <c r="M58" s="175">
        <v>-10</v>
      </c>
      <c r="N58" s="117">
        <f>SUM(L58:M58)</f>
        <v>160</v>
      </c>
    </row>
    <row r="59" spans="1:29" ht="15">
      <c r="A59" s="436"/>
      <c r="B59" s="437">
        <v>630</v>
      </c>
      <c r="C59" s="438" t="s">
        <v>85</v>
      </c>
      <c r="D59" s="439">
        <f>D60+D61+D62+D68+D70</f>
        <v>315</v>
      </c>
      <c r="E59" s="439">
        <f>E60+E61+E62+E68+E70</f>
        <v>0</v>
      </c>
      <c r="F59" s="439">
        <f>F60+F61+F62+F68+F70</f>
        <v>315</v>
      </c>
      <c r="G59" s="439">
        <v>0</v>
      </c>
      <c r="H59" s="439">
        <f aca="true" t="shared" si="15" ref="H59:N59">H60+H61+H62+H68+H70</f>
        <v>315</v>
      </c>
      <c r="I59" s="439">
        <f t="shared" si="15"/>
        <v>0</v>
      </c>
      <c r="J59" s="439">
        <f t="shared" si="15"/>
        <v>315</v>
      </c>
      <c r="K59" s="439">
        <f t="shared" si="15"/>
        <v>0</v>
      </c>
      <c r="L59" s="439">
        <f t="shared" si="15"/>
        <v>315</v>
      </c>
      <c r="M59" s="439">
        <f t="shared" si="15"/>
        <v>-20</v>
      </c>
      <c r="N59" s="439">
        <f t="shared" si="15"/>
        <v>295</v>
      </c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</row>
    <row r="60" spans="1:14" ht="15">
      <c r="A60" s="132"/>
      <c r="B60" s="115">
        <v>631</v>
      </c>
      <c r="C60" s="119" t="s">
        <v>86</v>
      </c>
      <c r="D60" s="117">
        <v>5</v>
      </c>
      <c r="E60" s="175">
        <v>0</v>
      </c>
      <c r="F60" s="117">
        <v>5</v>
      </c>
      <c r="G60" s="175">
        <v>0</v>
      </c>
      <c r="H60" s="117">
        <v>5</v>
      </c>
      <c r="I60" s="175">
        <v>0</v>
      </c>
      <c r="J60" s="117">
        <v>5</v>
      </c>
      <c r="K60" s="175">
        <v>0</v>
      </c>
      <c r="L60" s="117">
        <v>5</v>
      </c>
      <c r="M60" s="175">
        <v>-2</v>
      </c>
      <c r="N60" s="117">
        <f>SUM(L60:M60)</f>
        <v>3</v>
      </c>
    </row>
    <row r="61" spans="1:29" s="71" customFormat="1" ht="15">
      <c r="A61" s="202"/>
      <c r="B61" s="111">
        <v>632</v>
      </c>
      <c r="C61" s="135" t="s">
        <v>87</v>
      </c>
      <c r="D61" s="186">
        <v>50</v>
      </c>
      <c r="E61" s="136">
        <v>0</v>
      </c>
      <c r="F61" s="186">
        <v>50</v>
      </c>
      <c r="G61" s="136">
        <v>0</v>
      </c>
      <c r="H61" s="186">
        <v>50</v>
      </c>
      <c r="I61" s="136">
        <v>0</v>
      </c>
      <c r="J61" s="186">
        <v>50</v>
      </c>
      <c r="K61" s="136">
        <v>0</v>
      </c>
      <c r="L61" s="186">
        <v>50</v>
      </c>
      <c r="M61" s="136">
        <v>0</v>
      </c>
      <c r="N61" s="186">
        <v>50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71" customFormat="1" ht="15">
      <c r="A62" s="132"/>
      <c r="B62" s="115">
        <v>633</v>
      </c>
      <c r="C62" s="119" t="s">
        <v>88</v>
      </c>
      <c r="D62" s="117">
        <f>SUM(D63:D67)</f>
        <v>155</v>
      </c>
      <c r="E62" s="117">
        <f>SUM(E63:E67)</f>
        <v>0</v>
      </c>
      <c r="F62" s="117">
        <f>SUM(F63:F67)</f>
        <v>155</v>
      </c>
      <c r="G62" s="117">
        <v>0</v>
      </c>
      <c r="H62" s="117">
        <f aca="true" t="shared" si="16" ref="H62:N62">SUM(H63:H67)</f>
        <v>155</v>
      </c>
      <c r="I62" s="117">
        <f t="shared" si="16"/>
        <v>0</v>
      </c>
      <c r="J62" s="117">
        <f t="shared" si="16"/>
        <v>155</v>
      </c>
      <c r="K62" s="117">
        <f t="shared" si="16"/>
        <v>0</v>
      </c>
      <c r="L62" s="117">
        <f t="shared" si="16"/>
        <v>155</v>
      </c>
      <c r="M62" s="117">
        <f t="shared" si="16"/>
        <v>-25</v>
      </c>
      <c r="N62" s="117">
        <f t="shared" si="16"/>
        <v>130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71" customFormat="1" ht="15">
      <c r="A63" s="203"/>
      <c r="B63" s="127">
        <v>633001</v>
      </c>
      <c r="C63" s="128" t="s">
        <v>89</v>
      </c>
      <c r="D63" s="86">
        <v>80</v>
      </c>
      <c r="E63" s="86">
        <v>0</v>
      </c>
      <c r="F63" s="86">
        <v>80</v>
      </c>
      <c r="G63" s="86">
        <v>0</v>
      </c>
      <c r="H63" s="86">
        <v>80</v>
      </c>
      <c r="I63" s="86">
        <v>0</v>
      </c>
      <c r="J63" s="86">
        <v>80</v>
      </c>
      <c r="K63" s="86">
        <v>0</v>
      </c>
      <c r="L63" s="86">
        <v>80</v>
      </c>
      <c r="M63" s="86">
        <v>-15</v>
      </c>
      <c r="N63" s="86">
        <f aca="true" t="shared" si="17" ref="N63:N68">SUM(L63:M63)</f>
        <v>65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71" customFormat="1" ht="15">
      <c r="A64" s="132"/>
      <c r="B64" s="122" t="s">
        <v>90</v>
      </c>
      <c r="C64" s="121" t="s">
        <v>91</v>
      </c>
      <c r="D64" s="84">
        <v>10</v>
      </c>
      <c r="E64" s="84">
        <v>0</v>
      </c>
      <c r="F64" s="84">
        <v>10</v>
      </c>
      <c r="G64" s="84">
        <v>0</v>
      </c>
      <c r="H64" s="84">
        <v>10</v>
      </c>
      <c r="I64" s="84">
        <v>0</v>
      </c>
      <c r="J64" s="84">
        <v>10</v>
      </c>
      <c r="K64" s="84">
        <v>0</v>
      </c>
      <c r="L64" s="84">
        <v>10</v>
      </c>
      <c r="M64" s="84">
        <v>20</v>
      </c>
      <c r="N64" s="86">
        <f t="shared" si="17"/>
        <v>30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71" customFormat="1" ht="14.25">
      <c r="A65" s="145"/>
      <c r="B65" s="120">
        <v>633006</v>
      </c>
      <c r="C65" s="121" t="s">
        <v>95</v>
      </c>
      <c r="D65" s="84">
        <v>50</v>
      </c>
      <c r="E65" s="84">
        <v>0</v>
      </c>
      <c r="F65" s="84">
        <v>50</v>
      </c>
      <c r="G65" s="84">
        <v>0</v>
      </c>
      <c r="H65" s="84">
        <v>50</v>
      </c>
      <c r="I65" s="84">
        <v>0</v>
      </c>
      <c r="J65" s="84">
        <v>50</v>
      </c>
      <c r="K65" s="84">
        <v>0</v>
      </c>
      <c r="L65" s="84">
        <v>50</v>
      </c>
      <c r="M65" s="84">
        <v>-20</v>
      </c>
      <c r="N65" s="86">
        <f t="shared" si="17"/>
        <v>30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71" customFormat="1" ht="14.25">
      <c r="A66" s="145"/>
      <c r="B66" s="120">
        <v>633009</v>
      </c>
      <c r="C66" s="121" t="s">
        <v>96</v>
      </c>
      <c r="D66" s="84">
        <v>10</v>
      </c>
      <c r="E66" s="84">
        <v>0</v>
      </c>
      <c r="F66" s="84">
        <v>10</v>
      </c>
      <c r="G66" s="84">
        <v>0</v>
      </c>
      <c r="H66" s="84">
        <v>10</v>
      </c>
      <c r="I66" s="84">
        <v>0</v>
      </c>
      <c r="J66" s="84">
        <v>10</v>
      </c>
      <c r="K66" s="84">
        <v>0</v>
      </c>
      <c r="L66" s="84">
        <v>10</v>
      </c>
      <c r="M66" s="84">
        <v>-5</v>
      </c>
      <c r="N66" s="86">
        <f t="shared" si="17"/>
        <v>5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71" customFormat="1" ht="14.25">
      <c r="A67" s="145"/>
      <c r="B67" s="120">
        <v>633010</v>
      </c>
      <c r="C67" s="121" t="s">
        <v>97</v>
      </c>
      <c r="D67" s="84">
        <v>5</v>
      </c>
      <c r="E67" s="84">
        <v>0</v>
      </c>
      <c r="F67" s="84">
        <v>5</v>
      </c>
      <c r="G67" s="84">
        <v>0</v>
      </c>
      <c r="H67" s="84">
        <v>5</v>
      </c>
      <c r="I67" s="84">
        <v>0</v>
      </c>
      <c r="J67" s="84">
        <v>5</v>
      </c>
      <c r="K67" s="84">
        <v>0</v>
      </c>
      <c r="L67" s="84">
        <v>5</v>
      </c>
      <c r="M67" s="84">
        <v>-5</v>
      </c>
      <c r="N67" s="86">
        <f t="shared" si="17"/>
        <v>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71" customFormat="1" ht="15.75" thickBot="1">
      <c r="A68" s="204"/>
      <c r="B68" s="184">
        <v>635</v>
      </c>
      <c r="C68" s="185" t="s">
        <v>104</v>
      </c>
      <c r="D68" s="174">
        <v>50</v>
      </c>
      <c r="E68" s="174">
        <v>0</v>
      </c>
      <c r="F68" s="174">
        <v>50</v>
      </c>
      <c r="G68" s="174">
        <v>0</v>
      </c>
      <c r="H68" s="174">
        <v>50</v>
      </c>
      <c r="I68" s="174">
        <v>0</v>
      </c>
      <c r="J68" s="174">
        <v>50</v>
      </c>
      <c r="K68" s="174">
        <v>0</v>
      </c>
      <c r="L68" s="174">
        <v>50</v>
      </c>
      <c r="M68" s="174">
        <v>-40</v>
      </c>
      <c r="N68" s="174">
        <f t="shared" si="17"/>
        <v>10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71" customFormat="1" ht="16.5" thickBot="1">
      <c r="A69" s="205"/>
      <c r="B69" s="111"/>
      <c r="C69" s="134"/>
      <c r="D69" s="136"/>
      <c r="E69" s="136"/>
      <c r="F69" s="7"/>
      <c r="G69" s="136"/>
      <c r="H69" s="7" t="s">
        <v>237</v>
      </c>
      <c r="I69" s="136"/>
      <c r="J69" s="7"/>
      <c r="K69" s="136"/>
      <c r="L69" s="7"/>
      <c r="M69" s="136"/>
      <c r="N69" s="7" t="s">
        <v>237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71" customFormat="1" ht="15">
      <c r="A70" s="206"/>
      <c r="B70" s="187">
        <v>637</v>
      </c>
      <c r="C70" s="188" t="s">
        <v>106</v>
      </c>
      <c r="D70" s="189">
        <f>SUM(D71:D74)</f>
        <v>55</v>
      </c>
      <c r="E70" s="189">
        <f>SUM(E71:E74)</f>
        <v>0</v>
      </c>
      <c r="F70" s="189">
        <f>SUM(F71:F74)</f>
        <v>55</v>
      </c>
      <c r="G70" s="189">
        <v>0</v>
      </c>
      <c r="H70" s="189">
        <f aca="true" t="shared" si="18" ref="H70:N70">SUM(H71:H74)</f>
        <v>55</v>
      </c>
      <c r="I70" s="189">
        <f t="shared" si="18"/>
        <v>0</v>
      </c>
      <c r="J70" s="189">
        <f t="shared" si="18"/>
        <v>55</v>
      </c>
      <c r="K70" s="189">
        <f t="shared" si="18"/>
        <v>0</v>
      </c>
      <c r="L70" s="189">
        <f t="shared" si="18"/>
        <v>55</v>
      </c>
      <c r="M70" s="189">
        <f t="shared" si="18"/>
        <v>47</v>
      </c>
      <c r="N70" s="189">
        <f t="shared" si="18"/>
        <v>102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71" customFormat="1" ht="14.25">
      <c r="A71" s="145"/>
      <c r="B71" s="122" t="s">
        <v>107</v>
      </c>
      <c r="C71" s="121" t="s">
        <v>130</v>
      </c>
      <c r="D71" s="84">
        <v>10</v>
      </c>
      <c r="E71" s="84">
        <v>0</v>
      </c>
      <c r="F71" s="84">
        <v>10</v>
      </c>
      <c r="G71" s="84">
        <v>0</v>
      </c>
      <c r="H71" s="84">
        <v>10</v>
      </c>
      <c r="I71" s="84">
        <v>0</v>
      </c>
      <c r="J71" s="84">
        <v>10</v>
      </c>
      <c r="K71" s="84">
        <v>0</v>
      </c>
      <c r="L71" s="84">
        <v>10</v>
      </c>
      <c r="M71" s="84">
        <v>-8</v>
      </c>
      <c r="N71" s="84">
        <f>SUM(L71:M71)</f>
        <v>2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71" customFormat="1" ht="14.25">
      <c r="A72" s="145"/>
      <c r="B72" s="120">
        <v>637004</v>
      </c>
      <c r="C72" s="121" t="s">
        <v>111</v>
      </c>
      <c r="D72" s="84">
        <v>10</v>
      </c>
      <c r="E72" s="84">
        <v>0</v>
      </c>
      <c r="F72" s="84">
        <v>10</v>
      </c>
      <c r="G72" s="84">
        <v>0</v>
      </c>
      <c r="H72" s="84">
        <v>10</v>
      </c>
      <c r="I72" s="84">
        <v>0</v>
      </c>
      <c r="J72" s="84">
        <v>10</v>
      </c>
      <c r="K72" s="84">
        <v>0</v>
      </c>
      <c r="L72" s="84">
        <v>10</v>
      </c>
      <c r="M72" s="84">
        <v>55</v>
      </c>
      <c r="N72" s="84">
        <f>SUM(L72:M72)</f>
        <v>65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71" customFormat="1" ht="14.25">
      <c r="A73" s="145"/>
      <c r="B73" s="120">
        <v>637014</v>
      </c>
      <c r="C73" s="121" t="s">
        <v>117</v>
      </c>
      <c r="D73" s="84">
        <v>25</v>
      </c>
      <c r="E73" s="84">
        <v>0</v>
      </c>
      <c r="F73" s="84">
        <v>25</v>
      </c>
      <c r="G73" s="84">
        <v>0</v>
      </c>
      <c r="H73" s="84">
        <v>25</v>
      </c>
      <c r="I73" s="84">
        <v>0</v>
      </c>
      <c r="J73" s="84">
        <v>25</v>
      </c>
      <c r="K73" s="84">
        <v>0</v>
      </c>
      <c r="L73" s="84">
        <v>25</v>
      </c>
      <c r="M73" s="84">
        <v>0</v>
      </c>
      <c r="N73" s="84">
        <f>SUM(L73:M73)</f>
        <v>25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s="71" customFormat="1" ht="14.25">
      <c r="A74" s="145"/>
      <c r="B74" s="120">
        <v>637016</v>
      </c>
      <c r="C74" s="121" t="s">
        <v>119</v>
      </c>
      <c r="D74" s="84">
        <v>10</v>
      </c>
      <c r="E74" s="84">
        <v>0</v>
      </c>
      <c r="F74" s="84">
        <v>10</v>
      </c>
      <c r="G74" s="84">
        <v>0</v>
      </c>
      <c r="H74" s="84">
        <v>10</v>
      </c>
      <c r="I74" s="84">
        <v>0</v>
      </c>
      <c r="J74" s="84">
        <v>10</v>
      </c>
      <c r="K74" s="84">
        <v>0</v>
      </c>
      <c r="L74" s="84">
        <v>10</v>
      </c>
      <c r="M74" s="84">
        <v>0</v>
      </c>
      <c r="N74" s="84">
        <f>SUM(L74:M74)</f>
        <v>10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383" customFormat="1" ht="15">
      <c r="A75" s="379" t="s">
        <v>254</v>
      </c>
      <c r="B75" s="380" t="s">
        <v>256</v>
      </c>
      <c r="C75" s="381"/>
      <c r="D75" s="382">
        <f aca="true" t="shared" si="19" ref="D75:F77">SUM(D76)</f>
        <v>120</v>
      </c>
      <c r="E75" s="382">
        <f t="shared" si="19"/>
        <v>0</v>
      </c>
      <c r="F75" s="382">
        <f t="shared" si="19"/>
        <v>120</v>
      </c>
      <c r="G75" s="382">
        <v>0</v>
      </c>
      <c r="H75" s="382">
        <f>SUM(H76)</f>
        <v>120</v>
      </c>
      <c r="I75" s="382">
        <f aca="true" t="shared" si="20" ref="I75:N77">SUM(I76)</f>
        <v>0</v>
      </c>
      <c r="J75" s="382">
        <f t="shared" si="20"/>
        <v>120</v>
      </c>
      <c r="K75" s="382">
        <f t="shared" si="20"/>
        <v>0</v>
      </c>
      <c r="L75" s="382">
        <f t="shared" si="20"/>
        <v>120</v>
      </c>
      <c r="M75" s="382">
        <f t="shared" si="20"/>
        <v>0</v>
      </c>
      <c r="N75" s="382">
        <f t="shared" si="20"/>
        <v>120</v>
      </c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</row>
    <row r="76" spans="1:29" s="383" customFormat="1" ht="15">
      <c r="A76" s="132"/>
      <c r="B76" s="115">
        <v>630</v>
      </c>
      <c r="C76" s="116" t="s">
        <v>85</v>
      </c>
      <c r="D76" s="117">
        <f t="shared" si="19"/>
        <v>120</v>
      </c>
      <c r="E76" s="117">
        <f t="shared" si="19"/>
        <v>0</v>
      </c>
      <c r="F76" s="117">
        <f t="shared" si="19"/>
        <v>120</v>
      </c>
      <c r="G76" s="117">
        <v>0</v>
      </c>
      <c r="H76" s="117">
        <f>SUM(H77)</f>
        <v>120</v>
      </c>
      <c r="I76" s="117">
        <f t="shared" si="20"/>
        <v>0</v>
      </c>
      <c r="J76" s="117">
        <f t="shared" si="20"/>
        <v>120</v>
      </c>
      <c r="K76" s="117">
        <f t="shared" si="20"/>
        <v>0</v>
      </c>
      <c r="L76" s="117">
        <f t="shared" si="20"/>
        <v>120</v>
      </c>
      <c r="M76" s="117">
        <f t="shared" si="20"/>
        <v>0</v>
      </c>
      <c r="N76" s="117">
        <f t="shared" si="20"/>
        <v>120</v>
      </c>
      <c r="O76" s="433"/>
      <c r="P76" s="433"/>
      <c r="Q76" s="433"/>
      <c r="R76" s="433"/>
      <c r="S76" s="433"/>
      <c r="T76" s="433"/>
      <c r="U76" s="433"/>
      <c r="V76" s="433"/>
      <c r="W76" s="433"/>
      <c r="X76" s="433"/>
      <c r="Y76" s="433"/>
      <c r="Z76" s="433"/>
      <c r="AA76" s="433"/>
      <c r="AB76" s="433"/>
      <c r="AC76" s="433"/>
    </row>
    <row r="77" spans="1:29" s="383" customFormat="1" ht="15">
      <c r="A77" s="132"/>
      <c r="B77" s="115">
        <v>633</v>
      </c>
      <c r="C77" s="119" t="s">
        <v>88</v>
      </c>
      <c r="D77" s="117">
        <f t="shared" si="19"/>
        <v>120</v>
      </c>
      <c r="E77" s="117">
        <f t="shared" si="19"/>
        <v>0</v>
      </c>
      <c r="F77" s="117">
        <f t="shared" si="19"/>
        <v>120</v>
      </c>
      <c r="G77" s="117">
        <v>0</v>
      </c>
      <c r="H77" s="117">
        <f>SUM(H78)</f>
        <v>120</v>
      </c>
      <c r="I77" s="117">
        <f t="shared" si="20"/>
        <v>0</v>
      </c>
      <c r="J77" s="117">
        <f t="shared" si="20"/>
        <v>120</v>
      </c>
      <c r="K77" s="117">
        <f t="shared" si="20"/>
        <v>0</v>
      </c>
      <c r="L77" s="117">
        <f t="shared" si="20"/>
        <v>120</v>
      </c>
      <c r="M77" s="117">
        <f t="shared" si="20"/>
        <v>0</v>
      </c>
      <c r="N77" s="117">
        <f t="shared" si="20"/>
        <v>120</v>
      </c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</row>
    <row r="78" spans="1:29" s="383" customFormat="1" ht="14.25">
      <c r="A78" s="145"/>
      <c r="B78" s="120">
        <v>633001</v>
      </c>
      <c r="C78" s="121" t="s">
        <v>89</v>
      </c>
      <c r="D78" s="84">
        <v>120</v>
      </c>
      <c r="E78" s="84">
        <v>0</v>
      </c>
      <c r="F78" s="84">
        <v>120</v>
      </c>
      <c r="G78" s="84">
        <v>0</v>
      </c>
      <c r="H78" s="84">
        <v>120</v>
      </c>
      <c r="I78" s="84">
        <v>0</v>
      </c>
      <c r="J78" s="84">
        <v>120</v>
      </c>
      <c r="K78" s="84">
        <v>0</v>
      </c>
      <c r="L78" s="84">
        <v>120</v>
      </c>
      <c r="M78" s="84">
        <v>0</v>
      </c>
      <c r="N78" s="84">
        <f>SUM(L78:M78)</f>
        <v>120</v>
      </c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</row>
    <row r="79" spans="1:29" s="109" customFormat="1" ht="15">
      <c r="A79" s="379" t="s">
        <v>254</v>
      </c>
      <c r="B79" s="380" t="s">
        <v>257</v>
      </c>
      <c r="C79" s="381"/>
      <c r="D79" s="382">
        <f aca="true" t="shared" si="21" ref="D79:F81">SUM(D80)</f>
        <v>400</v>
      </c>
      <c r="E79" s="382">
        <f t="shared" si="21"/>
        <v>0</v>
      </c>
      <c r="F79" s="382">
        <f t="shared" si="21"/>
        <v>400</v>
      </c>
      <c r="G79" s="382">
        <v>0</v>
      </c>
      <c r="H79" s="382">
        <f>SUM(H80)</f>
        <v>400</v>
      </c>
      <c r="I79" s="382">
        <f aca="true" t="shared" si="22" ref="I79:N81">SUM(I80)</f>
        <v>0</v>
      </c>
      <c r="J79" s="382">
        <f t="shared" si="22"/>
        <v>400</v>
      </c>
      <c r="K79" s="382">
        <f t="shared" si="22"/>
        <v>0</v>
      </c>
      <c r="L79" s="382">
        <f t="shared" si="22"/>
        <v>400</v>
      </c>
      <c r="M79" s="382">
        <f t="shared" si="22"/>
        <v>0</v>
      </c>
      <c r="N79" s="382">
        <f t="shared" si="22"/>
        <v>400</v>
      </c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</row>
    <row r="80" spans="1:29" s="109" customFormat="1" ht="15">
      <c r="A80" s="132"/>
      <c r="B80" s="115">
        <v>630</v>
      </c>
      <c r="C80" s="116" t="s">
        <v>85</v>
      </c>
      <c r="D80" s="117">
        <f t="shared" si="21"/>
        <v>400</v>
      </c>
      <c r="E80" s="117">
        <f t="shared" si="21"/>
        <v>0</v>
      </c>
      <c r="F80" s="117">
        <f t="shared" si="21"/>
        <v>400</v>
      </c>
      <c r="G80" s="117">
        <v>0</v>
      </c>
      <c r="H80" s="117">
        <f>SUM(H81)</f>
        <v>400</v>
      </c>
      <c r="I80" s="117">
        <f t="shared" si="22"/>
        <v>0</v>
      </c>
      <c r="J80" s="117">
        <f t="shared" si="22"/>
        <v>400</v>
      </c>
      <c r="K80" s="117">
        <f t="shared" si="22"/>
        <v>0</v>
      </c>
      <c r="L80" s="117">
        <f t="shared" si="22"/>
        <v>400</v>
      </c>
      <c r="M80" s="117">
        <f t="shared" si="22"/>
        <v>0</v>
      </c>
      <c r="N80" s="117">
        <f t="shared" si="22"/>
        <v>400</v>
      </c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</row>
    <row r="81" spans="1:29" s="109" customFormat="1" ht="15">
      <c r="A81" s="132"/>
      <c r="B81" s="115">
        <v>633</v>
      </c>
      <c r="C81" s="119" t="s">
        <v>88</v>
      </c>
      <c r="D81" s="117">
        <f t="shared" si="21"/>
        <v>400</v>
      </c>
      <c r="E81" s="117">
        <f t="shared" si="21"/>
        <v>0</v>
      </c>
      <c r="F81" s="117">
        <f t="shared" si="21"/>
        <v>400</v>
      </c>
      <c r="G81" s="117">
        <v>0</v>
      </c>
      <c r="H81" s="117">
        <f>SUM(H82)</f>
        <v>400</v>
      </c>
      <c r="I81" s="117">
        <f t="shared" si="22"/>
        <v>0</v>
      </c>
      <c r="J81" s="117">
        <f t="shared" si="22"/>
        <v>400</v>
      </c>
      <c r="K81" s="117">
        <f t="shared" si="22"/>
        <v>0</v>
      </c>
      <c r="L81" s="117">
        <f t="shared" si="22"/>
        <v>400</v>
      </c>
      <c r="M81" s="117">
        <f t="shared" si="22"/>
        <v>0</v>
      </c>
      <c r="N81" s="117">
        <f t="shared" si="22"/>
        <v>400</v>
      </c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</row>
    <row r="82" spans="1:29" s="109" customFormat="1" ht="14.25">
      <c r="A82" s="145"/>
      <c r="B82" s="120">
        <v>633006</v>
      </c>
      <c r="C82" s="121" t="s">
        <v>95</v>
      </c>
      <c r="D82" s="84">
        <v>400</v>
      </c>
      <c r="E82" s="84">
        <v>0</v>
      </c>
      <c r="F82" s="84">
        <v>400</v>
      </c>
      <c r="G82" s="84">
        <v>0</v>
      </c>
      <c r="H82" s="84">
        <v>400</v>
      </c>
      <c r="I82" s="84">
        <v>0</v>
      </c>
      <c r="J82" s="84">
        <v>400</v>
      </c>
      <c r="K82" s="84">
        <v>0</v>
      </c>
      <c r="L82" s="84">
        <v>400</v>
      </c>
      <c r="M82" s="84">
        <v>0</v>
      </c>
      <c r="N82" s="84">
        <f>SUM(L82:M82)</f>
        <v>400</v>
      </c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</row>
    <row r="83" spans="1:29" s="109" customFormat="1" ht="15">
      <c r="A83" s="379" t="s">
        <v>254</v>
      </c>
      <c r="B83" s="380" t="s">
        <v>258</v>
      </c>
      <c r="C83" s="381"/>
      <c r="D83" s="382">
        <f aca="true" t="shared" si="23" ref="D83:J83">D84+D85+D86</f>
        <v>4120</v>
      </c>
      <c r="E83" s="382">
        <f t="shared" si="23"/>
        <v>0</v>
      </c>
      <c r="F83" s="382">
        <f t="shared" si="23"/>
        <v>4120</v>
      </c>
      <c r="G83" s="382">
        <f t="shared" si="23"/>
        <v>-1220</v>
      </c>
      <c r="H83" s="382">
        <f t="shared" si="23"/>
        <v>2900</v>
      </c>
      <c r="I83" s="382">
        <f t="shared" si="23"/>
        <v>0</v>
      </c>
      <c r="J83" s="382">
        <f t="shared" si="23"/>
        <v>2900</v>
      </c>
      <c r="K83" s="382">
        <f>K84+K85+K86</f>
        <v>0</v>
      </c>
      <c r="L83" s="382">
        <f>L84+L85+L86</f>
        <v>2900</v>
      </c>
      <c r="M83" s="382">
        <f>M84+M85+M86</f>
        <v>0</v>
      </c>
      <c r="N83" s="382">
        <f>N84+N85+N86</f>
        <v>2900</v>
      </c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</row>
    <row r="84" spans="1:14" ht="15">
      <c r="A84" s="132"/>
      <c r="B84" s="115">
        <v>610</v>
      </c>
      <c r="C84" s="116" t="s">
        <v>83</v>
      </c>
      <c r="D84" s="117">
        <v>2000</v>
      </c>
      <c r="E84" s="117">
        <v>0</v>
      </c>
      <c r="F84" s="117">
        <v>2000</v>
      </c>
      <c r="G84" s="117">
        <v>-500</v>
      </c>
      <c r="H84" s="117">
        <f>G84+F84</f>
        <v>1500</v>
      </c>
      <c r="I84" s="117">
        <v>0</v>
      </c>
      <c r="J84" s="117">
        <f>I84+H84</f>
        <v>1500</v>
      </c>
      <c r="K84" s="117">
        <v>0</v>
      </c>
      <c r="L84" s="117">
        <f>K84+J84</f>
        <v>1500</v>
      </c>
      <c r="M84" s="117">
        <v>0</v>
      </c>
      <c r="N84" s="117">
        <f>M84+L84</f>
        <v>1500</v>
      </c>
    </row>
    <row r="85" spans="1:14" ht="15">
      <c r="A85" s="145"/>
      <c r="B85" s="118">
        <v>620</v>
      </c>
      <c r="C85" s="116" t="s">
        <v>84</v>
      </c>
      <c r="D85" s="117">
        <v>700</v>
      </c>
      <c r="E85" s="117">
        <v>0</v>
      </c>
      <c r="F85" s="117">
        <v>700</v>
      </c>
      <c r="G85" s="117">
        <v>-300</v>
      </c>
      <c r="H85" s="117">
        <f>G85+F85</f>
        <v>400</v>
      </c>
      <c r="I85" s="117">
        <v>0</v>
      </c>
      <c r="J85" s="117">
        <f>I85+H85</f>
        <v>400</v>
      </c>
      <c r="K85" s="117">
        <v>0</v>
      </c>
      <c r="L85" s="117">
        <f>K85+J85</f>
        <v>400</v>
      </c>
      <c r="M85" s="117">
        <v>0</v>
      </c>
      <c r="N85" s="117">
        <f>M85+L85</f>
        <v>400</v>
      </c>
    </row>
    <row r="86" spans="1:14" ht="15">
      <c r="A86" s="132"/>
      <c r="B86" s="115">
        <v>630</v>
      </c>
      <c r="C86" s="119" t="s">
        <v>85</v>
      </c>
      <c r="D86" s="117">
        <f aca="true" t="shared" si="24" ref="D86:J86">D87+D88+D89+D95+D96</f>
        <v>1420</v>
      </c>
      <c r="E86" s="117">
        <f t="shared" si="24"/>
        <v>0</v>
      </c>
      <c r="F86" s="117">
        <f t="shared" si="24"/>
        <v>1420</v>
      </c>
      <c r="G86" s="117">
        <f t="shared" si="24"/>
        <v>-420</v>
      </c>
      <c r="H86" s="117">
        <f t="shared" si="24"/>
        <v>1000</v>
      </c>
      <c r="I86" s="117">
        <f t="shared" si="24"/>
        <v>0</v>
      </c>
      <c r="J86" s="117">
        <f t="shared" si="24"/>
        <v>1000</v>
      </c>
      <c r="K86" s="117">
        <f>K87+K88+K89+K95+K96</f>
        <v>0</v>
      </c>
      <c r="L86" s="117">
        <f>L87+L88+L89+L95+L96</f>
        <v>1000</v>
      </c>
      <c r="M86" s="117">
        <f>M87+M88+M89+M95+M96</f>
        <v>0</v>
      </c>
      <c r="N86" s="117">
        <f>N87+N88+N89+N95+N96</f>
        <v>1000</v>
      </c>
    </row>
    <row r="87" spans="1:14" ht="15">
      <c r="A87" s="132"/>
      <c r="B87" s="115">
        <v>631</v>
      </c>
      <c r="C87" s="119" t="s">
        <v>86</v>
      </c>
      <c r="D87" s="117">
        <v>10</v>
      </c>
      <c r="E87" s="117">
        <v>0</v>
      </c>
      <c r="F87" s="117">
        <v>10</v>
      </c>
      <c r="G87" s="117">
        <v>0</v>
      </c>
      <c r="H87" s="117">
        <f>G87+F87</f>
        <v>10</v>
      </c>
      <c r="I87" s="117">
        <v>0</v>
      </c>
      <c r="J87" s="117">
        <f>I87+H87</f>
        <v>10</v>
      </c>
      <c r="K87" s="117">
        <v>0</v>
      </c>
      <c r="L87" s="117">
        <f>K87+J87</f>
        <v>10</v>
      </c>
      <c r="M87" s="117">
        <v>0</v>
      </c>
      <c r="N87" s="117">
        <f>M87+L87</f>
        <v>10</v>
      </c>
    </row>
    <row r="88" spans="1:14" ht="15">
      <c r="A88" s="132"/>
      <c r="B88" s="115">
        <v>632</v>
      </c>
      <c r="C88" s="116" t="s">
        <v>87</v>
      </c>
      <c r="D88" s="117">
        <v>885</v>
      </c>
      <c r="E88" s="117">
        <v>0</v>
      </c>
      <c r="F88" s="117">
        <v>885</v>
      </c>
      <c r="G88" s="117">
        <v>-300</v>
      </c>
      <c r="H88" s="117">
        <f>G88+F88</f>
        <v>585</v>
      </c>
      <c r="I88" s="117">
        <v>0</v>
      </c>
      <c r="J88" s="117">
        <f>I88+H88</f>
        <v>585</v>
      </c>
      <c r="K88" s="117">
        <v>0</v>
      </c>
      <c r="L88" s="117">
        <f>K88+J88</f>
        <v>585</v>
      </c>
      <c r="M88" s="117">
        <v>0</v>
      </c>
      <c r="N88" s="117">
        <f>M88+L88</f>
        <v>585</v>
      </c>
    </row>
    <row r="89" spans="1:14" ht="15">
      <c r="A89" s="132"/>
      <c r="B89" s="115">
        <v>633</v>
      </c>
      <c r="C89" s="119" t="s">
        <v>88</v>
      </c>
      <c r="D89" s="117">
        <f aca="true" t="shared" si="25" ref="D89:J89">SUM(D90:D94)</f>
        <v>225</v>
      </c>
      <c r="E89" s="117">
        <f t="shared" si="25"/>
        <v>0</v>
      </c>
      <c r="F89" s="117">
        <f t="shared" si="25"/>
        <v>225</v>
      </c>
      <c r="G89" s="117">
        <f t="shared" si="25"/>
        <v>-50</v>
      </c>
      <c r="H89" s="117">
        <f t="shared" si="25"/>
        <v>175</v>
      </c>
      <c r="I89" s="117">
        <f t="shared" si="25"/>
        <v>0</v>
      </c>
      <c r="J89" s="117">
        <f t="shared" si="25"/>
        <v>175</v>
      </c>
      <c r="K89" s="117">
        <f>SUM(K90:K94)</f>
        <v>0</v>
      </c>
      <c r="L89" s="117">
        <f>SUM(L90:L94)</f>
        <v>175</v>
      </c>
      <c r="M89" s="117">
        <f>SUM(M90:M94)</f>
        <v>0</v>
      </c>
      <c r="N89" s="117">
        <f>SUM(N90:N94)</f>
        <v>175</v>
      </c>
    </row>
    <row r="90" spans="1:14" ht="14.25">
      <c r="A90" s="145"/>
      <c r="B90" s="120">
        <v>633002</v>
      </c>
      <c r="C90" s="121" t="s">
        <v>91</v>
      </c>
      <c r="D90" s="84">
        <v>50</v>
      </c>
      <c r="E90" s="84">
        <v>0</v>
      </c>
      <c r="F90" s="84">
        <v>50</v>
      </c>
      <c r="G90" s="84">
        <v>0</v>
      </c>
      <c r="H90" s="84">
        <f>G90+F90</f>
        <v>50</v>
      </c>
      <c r="I90" s="84">
        <v>0</v>
      </c>
      <c r="J90" s="84">
        <f>I90+H90</f>
        <v>50</v>
      </c>
      <c r="K90" s="84">
        <v>0</v>
      </c>
      <c r="L90" s="84">
        <f>K90+J90</f>
        <v>50</v>
      </c>
      <c r="M90" s="84">
        <v>0</v>
      </c>
      <c r="N90" s="84">
        <f>M90+L90</f>
        <v>50</v>
      </c>
    </row>
    <row r="91" spans="1:14" ht="14.25">
      <c r="A91" s="145"/>
      <c r="B91" s="120">
        <v>633004</v>
      </c>
      <c r="C91" s="121" t="s">
        <v>93</v>
      </c>
      <c r="D91" s="84">
        <v>80</v>
      </c>
      <c r="E91" s="84">
        <v>0</v>
      </c>
      <c r="F91" s="84">
        <v>80</v>
      </c>
      <c r="G91" s="84">
        <v>-50</v>
      </c>
      <c r="H91" s="84">
        <f>G91+F91</f>
        <v>30</v>
      </c>
      <c r="I91" s="84">
        <v>0</v>
      </c>
      <c r="J91" s="84">
        <f>I91+H91</f>
        <v>30</v>
      </c>
      <c r="K91" s="84">
        <v>0</v>
      </c>
      <c r="L91" s="84">
        <f>K91+J91</f>
        <v>30</v>
      </c>
      <c r="M91" s="84">
        <v>0</v>
      </c>
      <c r="N91" s="84">
        <f>M91+L91</f>
        <v>30</v>
      </c>
    </row>
    <row r="92" spans="1:14" ht="14.25">
      <c r="A92" s="145"/>
      <c r="B92" s="120">
        <v>633006</v>
      </c>
      <c r="C92" s="121" t="s">
        <v>95</v>
      </c>
      <c r="D92" s="84">
        <v>60</v>
      </c>
      <c r="E92" s="84">
        <v>0</v>
      </c>
      <c r="F92" s="84">
        <v>60</v>
      </c>
      <c r="G92" s="84">
        <v>0</v>
      </c>
      <c r="H92" s="84">
        <f>G92+F92</f>
        <v>60</v>
      </c>
      <c r="I92" s="84">
        <v>0</v>
      </c>
      <c r="J92" s="84">
        <f>I92+H92</f>
        <v>60</v>
      </c>
      <c r="K92" s="84">
        <v>0</v>
      </c>
      <c r="L92" s="84">
        <f>K92+J92</f>
        <v>60</v>
      </c>
      <c r="M92" s="84">
        <v>0</v>
      </c>
      <c r="N92" s="84">
        <f>M92+L92</f>
        <v>60</v>
      </c>
    </row>
    <row r="93" spans="1:14" ht="14.25">
      <c r="A93" s="145"/>
      <c r="B93" s="120">
        <v>633009</v>
      </c>
      <c r="C93" s="121" t="s">
        <v>96</v>
      </c>
      <c r="D93" s="84">
        <v>25</v>
      </c>
      <c r="E93" s="84">
        <v>0</v>
      </c>
      <c r="F93" s="84">
        <v>25</v>
      </c>
      <c r="G93" s="84">
        <v>0</v>
      </c>
      <c r="H93" s="84">
        <v>25</v>
      </c>
      <c r="I93" s="84">
        <v>0</v>
      </c>
      <c r="J93" s="84">
        <v>25</v>
      </c>
      <c r="K93" s="84">
        <v>0</v>
      </c>
      <c r="L93" s="84">
        <v>25</v>
      </c>
      <c r="M93" s="84">
        <v>0</v>
      </c>
      <c r="N93" s="84">
        <f>M93+L93</f>
        <v>25</v>
      </c>
    </row>
    <row r="94" spans="1:14" ht="14.25">
      <c r="A94" s="145"/>
      <c r="B94" s="120">
        <v>633010</v>
      </c>
      <c r="C94" s="121" t="s">
        <v>97</v>
      </c>
      <c r="D94" s="84">
        <v>10</v>
      </c>
      <c r="E94" s="84">
        <v>0</v>
      </c>
      <c r="F94" s="84">
        <v>10</v>
      </c>
      <c r="G94" s="84">
        <v>0</v>
      </c>
      <c r="H94" s="84">
        <v>10</v>
      </c>
      <c r="I94" s="84">
        <v>0</v>
      </c>
      <c r="J94" s="84">
        <v>10</v>
      </c>
      <c r="K94" s="84">
        <v>0</v>
      </c>
      <c r="L94" s="84">
        <v>10</v>
      </c>
      <c r="M94" s="84">
        <v>0</v>
      </c>
      <c r="N94" s="84">
        <f>M94+L94</f>
        <v>10</v>
      </c>
    </row>
    <row r="95" spans="1:14" ht="15">
      <c r="A95" s="132"/>
      <c r="B95" s="115">
        <v>635</v>
      </c>
      <c r="C95" s="119" t="s">
        <v>104</v>
      </c>
      <c r="D95" s="117">
        <v>100</v>
      </c>
      <c r="E95" s="117">
        <v>0</v>
      </c>
      <c r="F95" s="117">
        <v>100</v>
      </c>
      <c r="G95" s="117">
        <v>-70</v>
      </c>
      <c r="H95" s="117">
        <v>30</v>
      </c>
      <c r="I95" s="117">
        <v>0</v>
      </c>
      <c r="J95" s="117">
        <v>30</v>
      </c>
      <c r="K95" s="117">
        <v>0</v>
      </c>
      <c r="L95" s="117">
        <v>30</v>
      </c>
      <c r="M95" s="117">
        <v>0</v>
      </c>
      <c r="N95" s="117">
        <v>30</v>
      </c>
    </row>
    <row r="96" spans="1:14" ht="15">
      <c r="A96" s="132"/>
      <c r="B96" s="115">
        <v>637</v>
      </c>
      <c r="C96" s="119" t="s">
        <v>106</v>
      </c>
      <c r="D96" s="117">
        <f aca="true" t="shared" si="26" ref="D96:J96">SUM(D97:D100)</f>
        <v>200</v>
      </c>
      <c r="E96" s="117">
        <f t="shared" si="26"/>
        <v>0</v>
      </c>
      <c r="F96" s="117">
        <f t="shared" si="26"/>
        <v>200</v>
      </c>
      <c r="G96" s="117">
        <f t="shared" si="26"/>
        <v>0</v>
      </c>
      <c r="H96" s="117">
        <f t="shared" si="26"/>
        <v>200</v>
      </c>
      <c r="I96" s="117">
        <f t="shared" si="26"/>
        <v>0</v>
      </c>
      <c r="J96" s="117">
        <f t="shared" si="26"/>
        <v>200</v>
      </c>
      <c r="K96" s="117">
        <f>SUM(K97:K100)</f>
        <v>0</v>
      </c>
      <c r="L96" s="117">
        <f>SUM(L97:L100)</f>
        <v>200</v>
      </c>
      <c r="M96" s="117">
        <f>SUM(M97:M100)</f>
        <v>0</v>
      </c>
      <c r="N96" s="117">
        <f>SUM(N97:N100)</f>
        <v>200</v>
      </c>
    </row>
    <row r="97" spans="1:14" ht="14.25">
      <c r="A97" s="145"/>
      <c r="B97" s="122" t="s">
        <v>107</v>
      </c>
      <c r="C97" s="121" t="s">
        <v>131</v>
      </c>
      <c r="D97" s="84">
        <v>30</v>
      </c>
      <c r="E97" s="84">
        <v>0</v>
      </c>
      <c r="F97" s="84">
        <v>30</v>
      </c>
      <c r="G97" s="84">
        <v>0</v>
      </c>
      <c r="H97" s="84">
        <v>30</v>
      </c>
      <c r="I97" s="84">
        <v>0</v>
      </c>
      <c r="J97" s="84">
        <v>30</v>
      </c>
      <c r="K97" s="84">
        <v>0</v>
      </c>
      <c r="L97" s="84">
        <v>30</v>
      </c>
      <c r="M97" s="84">
        <v>0</v>
      </c>
      <c r="N97" s="84">
        <f>SUM(L97:M97)</f>
        <v>30</v>
      </c>
    </row>
    <row r="98" spans="1:14" ht="14.25">
      <c r="A98" s="145"/>
      <c r="B98" s="120">
        <v>637004</v>
      </c>
      <c r="C98" s="121" t="s">
        <v>111</v>
      </c>
      <c r="D98" s="84">
        <v>50</v>
      </c>
      <c r="E98" s="84">
        <v>0</v>
      </c>
      <c r="F98" s="84">
        <v>50</v>
      </c>
      <c r="G98" s="84">
        <v>0</v>
      </c>
      <c r="H98" s="84">
        <v>50</v>
      </c>
      <c r="I98" s="84">
        <v>0</v>
      </c>
      <c r="J98" s="84">
        <v>50</v>
      </c>
      <c r="K98" s="84">
        <v>0</v>
      </c>
      <c r="L98" s="84">
        <v>50</v>
      </c>
      <c r="M98" s="84">
        <v>0</v>
      </c>
      <c r="N98" s="84">
        <f>SUM(L98:M98)</f>
        <v>50</v>
      </c>
    </row>
    <row r="99" spans="1:14" ht="14.25">
      <c r="A99" s="145"/>
      <c r="B99" s="120">
        <v>637014</v>
      </c>
      <c r="C99" s="121" t="s">
        <v>117</v>
      </c>
      <c r="D99" s="84">
        <v>90</v>
      </c>
      <c r="E99" s="84">
        <v>0</v>
      </c>
      <c r="F99" s="84">
        <v>90</v>
      </c>
      <c r="G99" s="84">
        <v>0</v>
      </c>
      <c r="H99" s="84">
        <v>90</v>
      </c>
      <c r="I99" s="84">
        <v>0</v>
      </c>
      <c r="J99" s="84">
        <v>90</v>
      </c>
      <c r="K99" s="84">
        <v>0</v>
      </c>
      <c r="L99" s="84">
        <v>90</v>
      </c>
      <c r="M99" s="84">
        <v>0</v>
      </c>
      <c r="N99" s="84">
        <f>SUM(L99:M99)</f>
        <v>90</v>
      </c>
    </row>
    <row r="100" spans="1:14" ht="14.25">
      <c r="A100" s="145"/>
      <c r="B100" s="120">
        <v>637016</v>
      </c>
      <c r="C100" s="121" t="s">
        <v>119</v>
      </c>
      <c r="D100" s="84">
        <v>30</v>
      </c>
      <c r="E100" s="84">
        <v>0</v>
      </c>
      <c r="F100" s="84">
        <v>30</v>
      </c>
      <c r="G100" s="84">
        <v>0</v>
      </c>
      <c r="H100" s="84">
        <v>30</v>
      </c>
      <c r="I100" s="84">
        <v>0</v>
      </c>
      <c r="J100" s="84">
        <v>30</v>
      </c>
      <c r="K100" s="84">
        <v>0</v>
      </c>
      <c r="L100" s="84">
        <v>30</v>
      </c>
      <c r="M100" s="84">
        <v>0</v>
      </c>
      <c r="N100" s="84">
        <f>SUM(L100:M100)</f>
        <v>30</v>
      </c>
    </row>
    <row r="101" spans="1:29" s="109" customFormat="1" ht="15">
      <c r="A101" s="379" t="s">
        <v>261</v>
      </c>
      <c r="B101" s="380" t="s">
        <v>259</v>
      </c>
      <c r="C101" s="381"/>
      <c r="D101" s="384">
        <f aca="true" t="shared" si="27" ref="D101:J101">D102+D103+D104+D113</f>
        <v>1929</v>
      </c>
      <c r="E101" s="384">
        <f t="shared" si="27"/>
        <v>0</v>
      </c>
      <c r="F101" s="384">
        <f t="shared" si="27"/>
        <v>1929</v>
      </c>
      <c r="G101" s="384">
        <f t="shared" si="27"/>
        <v>339</v>
      </c>
      <c r="H101" s="384">
        <f t="shared" si="27"/>
        <v>2268</v>
      </c>
      <c r="I101" s="384">
        <f t="shared" si="27"/>
        <v>0</v>
      </c>
      <c r="J101" s="384">
        <f t="shared" si="27"/>
        <v>2268</v>
      </c>
      <c r="K101" s="384">
        <f>K102+K103+K104+K113</f>
        <v>0</v>
      </c>
      <c r="L101" s="384">
        <f>L102+L103+L104+L113</f>
        <v>2268</v>
      </c>
      <c r="M101" s="384">
        <f>M102+M103+M104+M113</f>
        <v>0</v>
      </c>
      <c r="N101" s="384">
        <f>N102+N103+N104+N113</f>
        <v>2268</v>
      </c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</row>
    <row r="102" spans="1:14" ht="15">
      <c r="A102" s="132"/>
      <c r="B102" s="115">
        <v>610</v>
      </c>
      <c r="C102" s="116" t="s">
        <v>83</v>
      </c>
      <c r="D102" s="117">
        <v>1292</v>
      </c>
      <c r="E102" s="117">
        <v>0</v>
      </c>
      <c r="F102" s="117">
        <v>1292</v>
      </c>
      <c r="G102" s="117">
        <f>159+80</f>
        <v>239</v>
      </c>
      <c r="H102" s="117">
        <f>G102+F102</f>
        <v>1531</v>
      </c>
      <c r="I102" s="117">
        <v>0</v>
      </c>
      <c r="J102" s="117">
        <f>I102+H102</f>
        <v>1531</v>
      </c>
      <c r="K102" s="117">
        <v>0</v>
      </c>
      <c r="L102" s="117">
        <f>K102+J102</f>
        <v>1531</v>
      </c>
      <c r="M102" s="117">
        <v>0</v>
      </c>
      <c r="N102" s="117">
        <f>M102+L102</f>
        <v>1531</v>
      </c>
    </row>
    <row r="103" spans="1:14" ht="15">
      <c r="A103" s="145"/>
      <c r="B103" s="118">
        <v>620</v>
      </c>
      <c r="C103" s="116" t="s">
        <v>84</v>
      </c>
      <c r="D103" s="117">
        <v>454</v>
      </c>
      <c r="E103" s="117">
        <v>0</v>
      </c>
      <c r="F103" s="117">
        <v>454</v>
      </c>
      <c r="G103" s="117">
        <f>80+20</f>
        <v>100</v>
      </c>
      <c r="H103" s="117">
        <f>G103+F103</f>
        <v>554</v>
      </c>
      <c r="I103" s="117">
        <v>0</v>
      </c>
      <c r="J103" s="117">
        <f>I103+H103</f>
        <v>554</v>
      </c>
      <c r="K103" s="117">
        <v>0</v>
      </c>
      <c r="L103" s="117">
        <f>K103+J103</f>
        <v>554</v>
      </c>
      <c r="M103" s="117">
        <v>0</v>
      </c>
      <c r="N103" s="117">
        <f>M103+L103</f>
        <v>554</v>
      </c>
    </row>
    <row r="104" spans="1:14" ht="15">
      <c r="A104" s="132"/>
      <c r="B104" s="115">
        <v>630</v>
      </c>
      <c r="C104" s="119" t="s">
        <v>85</v>
      </c>
      <c r="D104" s="117">
        <f>D105+D106+D108</f>
        <v>178</v>
      </c>
      <c r="E104" s="117">
        <f>E105+E106+E108</f>
        <v>0</v>
      </c>
      <c r="F104" s="117">
        <f>F105+F106+F108</f>
        <v>178</v>
      </c>
      <c r="G104" s="117">
        <v>0</v>
      </c>
      <c r="H104" s="117">
        <f aca="true" t="shared" si="28" ref="H104:N104">H105+H106+H108</f>
        <v>178</v>
      </c>
      <c r="I104" s="117">
        <f t="shared" si="28"/>
        <v>0</v>
      </c>
      <c r="J104" s="117">
        <f t="shared" si="28"/>
        <v>178</v>
      </c>
      <c r="K104" s="117">
        <f t="shared" si="28"/>
        <v>0</v>
      </c>
      <c r="L104" s="117">
        <f t="shared" si="28"/>
        <v>178</v>
      </c>
      <c r="M104" s="117">
        <f t="shared" si="28"/>
        <v>0</v>
      </c>
      <c r="N104" s="117">
        <f t="shared" si="28"/>
        <v>178</v>
      </c>
    </row>
    <row r="105" spans="1:14" ht="15">
      <c r="A105" s="132"/>
      <c r="B105" s="115">
        <v>632</v>
      </c>
      <c r="C105" s="116" t="s">
        <v>87</v>
      </c>
      <c r="D105" s="117">
        <v>27</v>
      </c>
      <c r="E105" s="117">
        <v>0</v>
      </c>
      <c r="F105" s="117">
        <v>27</v>
      </c>
      <c r="G105" s="117">
        <v>0</v>
      </c>
      <c r="H105" s="117">
        <v>27</v>
      </c>
      <c r="I105" s="117">
        <v>0</v>
      </c>
      <c r="J105" s="117">
        <v>27</v>
      </c>
      <c r="K105" s="117">
        <v>0</v>
      </c>
      <c r="L105" s="117">
        <v>27</v>
      </c>
      <c r="M105" s="117">
        <v>0</v>
      </c>
      <c r="N105" s="117">
        <v>27</v>
      </c>
    </row>
    <row r="106" spans="1:14" ht="15">
      <c r="A106" s="132"/>
      <c r="B106" s="115">
        <v>633</v>
      </c>
      <c r="C106" s="119" t="s">
        <v>88</v>
      </c>
      <c r="D106" s="117">
        <f>SUM(D107)</f>
        <v>7</v>
      </c>
      <c r="E106" s="117">
        <f>SUM(E107)</f>
        <v>0</v>
      </c>
      <c r="F106" s="117">
        <f>SUM(F107)</f>
        <v>7</v>
      </c>
      <c r="G106" s="117">
        <v>0</v>
      </c>
      <c r="H106" s="117">
        <f aca="true" t="shared" si="29" ref="H106:N106">SUM(H107)</f>
        <v>7</v>
      </c>
      <c r="I106" s="117">
        <f t="shared" si="29"/>
        <v>0</v>
      </c>
      <c r="J106" s="117">
        <f t="shared" si="29"/>
        <v>7</v>
      </c>
      <c r="K106" s="117">
        <f t="shared" si="29"/>
        <v>0</v>
      </c>
      <c r="L106" s="117">
        <f t="shared" si="29"/>
        <v>7</v>
      </c>
      <c r="M106" s="117">
        <f t="shared" si="29"/>
        <v>0</v>
      </c>
      <c r="N106" s="117">
        <f t="shared" si="29"/>
        <v>7</v>
      </c>
    </row>
    <row r="107" spans="1:14" ht="14.25">
      <c r="A107" s="145"/>
      <c r="B107" s="120">
        <v>633006</v>
      </c>
      <c r="C107" s="121" t="s">
        <v>95</v>
      </c>
      <c r="D107" s="84">
        <v>7</v>
      </c>
      <c r="E107" s="84">
        <v>0</v>
      </c>
      <c r="F107" s="84">
        <v>7</v>
      </c>
      <c r="G107" s="84">
        <v>0</v>
      </c>
      <c r="H107" s="84">
        <v>7</v>
      </c>
      <c r="I107" s="84">
        <v>0</v>
      </c>
      <c r="J107" s="84">
        <v>7</v>
      </c>
      <c r="K107" s="84">
        <v>0</v>
      </c>
      <c r="L107" s="84">
        <v>7</v>
      </c>
      <c r="M107" s="84">
        <v>0</v>
      </c>
      <c r="N107" s="84">
        <f>SUM(L107:M107)</f>
        <v>7</v>
      </c>
    </row>
    <row r="108" spans="1:14" ht="15">
      <c r="A108" s="132"/>
      <c r="B108" s="115">
        <v>637</v>
      </c>
      <c r="C108" s="119" t="s">
        <v>106</v>
      </c>
      <c r="D108" s="117">
        <f>SUM(D109:D112)</f>
        <v>144</v>
      </c>
      <c r="E108" s="117">
        <f>SUM(E109:E112)</f>
        <v>0</v>
      </c>
      <c r="F108" s="117">
        <f>SUM(F109:F112)</f>
        <v>144</v>
      </c>
      <c r="G108" s="117">
        <v>0</v>
      </c>
      <c r="H108" s="117">
        <f aca="true" t="shared" si="30" ref="H108:N108">SUM(H109:H112)</f>
        <v>144</v>
      </c>
      <c r="I108" s="117">
        <f t="shared" si="30"/>
        <v>0</v>
      </c>
      <c r="J108" s="117">
        <f t="shared" si="30"/>
        <v>144</v>
      </c>
      <c r="K108" s="117">
        <f t="shared" si="30"/>
        <v>0</v>
      </c>
      <c r="L108" s="117">
        <f t="shared" si="30"/>
        <v>144</v>
      </c>
      <c r="M108" s="117">
        <f t="shared" si="30"/>
        <v>0</v>
      </c>
      <c r="N108" s="117">
        <f t="shared" si="30"/>
        <v>144</v>
      </c>
    </row>
    <row r="109" spans="1:14" ht="14.25">
      <c r="A109" s="145"/>
      <c r="B109" s="122" t="s">
        <v>107</v>
      </c>
      <c r="C109" s="121" t="s">
        <v>108</v>
      </c>
      <c r="D109" s="84">
        <v>28</v>
      </c>
      <c r="E109" s="84">
        <v>0</v>
      </c>
      <c r="F109" s="84">
        <v>28</v>
      </c>
      <c r="G109" s="84">
        <v>0</v>
      </c>
      <c r="H109" s="84">
        <v>28</v>
      </c>
      <c r="I109" s="84">
        <v>0</v>
      </c>
      <c r="J109" s="84">
        <v>28</v>
      </c>
      <c r="K109" s="84">
        <v>0</v>
      </c>
      <c r="L109" s="84">
        <v>28</v>
      </c>
      <c r="M109" s="84">
        <v>0</v>
      </c>
      <c r="N109" s="84">
        <f>SUM(L109:M109)</f>
        <v>28</v>
      </c>
    </row>
    <row r="110" spans="1:14" ht="14.25">
      <c r="A110" s="145"/>
      <c r="B110" s="120">
        <v>637012</v>
      </c>
      <c r="C110" s="121" t="s">
        <v>132</v>
      </c>
      <c r="D110" s="84">
        <v>24</v>
      </c>
      <c r="E110" s="84">
        <v>0</v>
      </c>
      <c r="F110" s="84">
        <v>24</v>
      </c>
      <c r="G110" s="84">
        <v>0</v>
      </c>
      <c r="H110" s="84">
        <v>24</v>
      </c>
      <c r="I110" s="84">
        <v>0</v>
      </c>
      <c r="J110" s="84">
        <v>24</v>
      </c>
      <c r="K110" s="84">
        <v>0</v>
      </c>
      <c r="L110" s="84">
        <v>24</v>
      </c>
      <c r="M110" s="84">
        <v>0</v>
      </c>
      <c r="N110" s="84">
        <f>SUM(L110:M110)</f>
        <v>24</v>
      </c>
    </row>
    <row r="111" spans="1:14" ht="14.25">
      <c r="A111" s="145"/>
      <c r="B111" s="120">
        <v>637014</v>
      </c>
      <c r="C111" s="121" t="s">
        <v>117</v>
      </c>
      <c r="D111" s="84">
        <v>70</v>
      </c>
      <c r="E111" s="84">
        <v>0</v>
      </c>
      <c r="F111" s="84">
        <v>70</v>
      </c>
      <c r="G111" s="84">
        <v>0</v>
      </c>
      <c r="H111" s="84">
        <v>70</v>
      </c>
      <c r="I111" s="84">
        <v>0</v>
      </c>
      <c r="J111" s="84">
        <v>70</v>
      </c>
      <c r="K111" s="84">
        <v>0</v>
      </c>
      <c r="L111" s="84">
        <v>70</v>
      </c>
      <c r="M111" s="84">
        <v>0</v>
      </c>
      <c r="N111" s="84">
        <f>SUM(L111:M111)</f>
        <v>70</v>
      </c>
    </row>
    <row r="112" spans="1:14" ht="14.25">
      <c r="A112" s="145"/>
      <c r="B112" s="120">
        <v>637016</v>
      </c>
      <c r="C112" s="121" t="s">
        <v>119</v>
      </c>
      <c r="D112" s="84">
        <v>22</v>
      </c>
      <c r="E112" s="84">
        <v>0</v>
      </c>
      <c r="F112" s="84">
        <v>22</v>
      </c>
      <c r="G112" s="84">
        <v>0</v>
      </c>
      <c r="H112" s="84">
        <v>22</v>
      </c>
      <c r="I112" s="84">
        <v>0</v>
      </c>
      <c r="J112" s="84">
        <v>22</v>
      </c>
      <c r="K112" s="84">
        <v>0</v>
      </c>
      <c r="L112" s="84">
        <v>22</v>
      </c>
      <c r="M112" s="84">
        <v>0</v>
      </c>
      <c r="N112" s="84">
        <f>SUM(L112:M112)</f>
        <v>22</v>
      </c>
    </row>
    <row r="113" spans="1:14" ht="15">
      <c r="A113" s="132"/>
      <c r="B113" s="118">
        <v>640</v>
      </c>
      <c r="C113" s="119" t="s">
        <v>124</v>
      </c>
      <c r="D113" s="117">
        <f>SUM(D114)</f>
        <v>5</v>
      </c>
      <c r="E113" s="117">
        <f>SUM(E114)</f>
        <v>0</v>
      </c>
      <c r="F113" s="117">
        <f>SUM(F114)</f>
        <v>5</v>
      </c>
      <c r="G113" s="117">
        <v>0</v>
      </c>
      <c r="H113" s="117">
        <f aca="true" t="shared" si="31" ref="H113:N113">SUM(H114)</f>
        <v>5</v>
      </c>
      <c r="I113" s="117">
        <f t="shared" si="31"/>
        <v>0</v>
      </c>
      <c r="J113" s="117">
        <f t="shared" si="31"/>
        <v>5</v>
      </c>
      <c r="K113" s="117">
        <f t="shared" si="31"/>
        <v>0</v>
      </c>
      <c r="L113" s="117">
        <f t="shared" si="31"/>
        <v>5</v>
      </c>
      <c r="M113" s="117">
        <f t="shared" si="31"/>
        <v>0</v>
      </c>
      <c r="N113" s="117">
        <f t="shared" si="31"/>
        <v>5</v>
      </c>
    </row>
    <row r="114" spans="1:14" ht="15">
      <c r="A114" s="132"/>
      <c r="B114" s="120">
        <v>642015</v>
      </c>
      <c r="C114" s="123" t="s">
        <v>129</v>
      </c>
      <c r="D114" s="84">
        <v>5</v>
      </c>
      <c r="E114" s="84">
        <v>0</v>
      </c>
      <c r="F114" s="84">
        <v>5</v>
      </c>
      <c r="G114" s="84">
        <v>0</v>
      </c>
      <c r="H114" s="84">
        <v>5</v>
      </c>
      <c r="I114" s="84">
        <v>0</v>
      </c>
      <c r="J114" s="84">
        <v>5</v>
      </c>
      <c r="K114" s="84">
        <v>0</v>
      </c>
      <c r="L114" s="84">
        <v>5</v>
      </c>
      <c r="M114" s="84">
        <v>0</v>
      </c>
      <c r="N114" s="84">
        <f>SUM(L114:M114)</f>
        <v>5</v>
      </c>
    </row>
    <row r="115" spans="1:29" s="109" customFormat="1" ht="15">
      <c r="A115" s="379" t="s">
        <v>262</v>
      </c>
      <c r="B115" s="380" t="s">
        <v>260</v>
      </c>
      <c r="C115" s="381"/>
      <c r="D115" s="382">
        <f>D116+D117+D118</f>
        <v>1280</v>
      </c>
      <c r="E115" s="382">
        <f>E116+E117+E118</f>
        <v>0</v>
      </c>
      <c r="F115" s="382">
        <f>F116+F117+F118</f>
        <v>1280</v>
      </c>
      <c r="G115" s="382">
        <v>26</v>
      </c>
      <c r="H115" s="382">
        <f aca="true" t="shared" si="32" ref="H115:N115">H116+H117+H118</f>
        <v>1306</v>
      </c>
      <c r="I115" s="382">
        <f t="shared" si="32"/>
        <v>0</v>
      </c>
      <c r="J115" s="382">
        <f t="shared" si="32"/>
        <v>1306</v>
      </c>
      <c r="K115" s="382">
        <f t="shared" si="32"/>
        <v>0</v>
      </c>
      <c r="L115" s="382">
        <f t="shared" si="32"/>
        <v>1306</v>
      </c>
      <c r="M115" s="382">
        <f t="shared" si="32"/>
        <v>0</v>
      </c>
      <c r="N115" s="382">
        <f t="shared" si="32"/>
        <v>1306</v>
      </c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</row>
    <row r="116" spans="1:14" ht="15">
      <c r="A116" s="132"/>
      <c r="B116" s="115">
        <v>610</v>
      </c>
      <c r="C116" s="116" t="s">
        <v>83</v>
      </c>
      <c r="D116" s="117">
        <v>546</v>
      </c>
      <c r="E116" s="117">
        <v>0</v>
      </c>
      <c r="F116" s="117">
        <v>546</v>
      </c>
      <c r="G116" s="117">
        <v>0</v>
      </c>
      <c r="H116" s="117">
        <v>546</v>
      </c>
      <c r="I116" s="117">
        <v>0</v>
      </c>
      <c r="J116" s="117">
        <v>546</v>
      </c>
      <c r="K116" s="117">
        <v>0</v>
      </c>
      <c r="L116" s="117">
        <v>546</v>
      </c>
      <c r="M116" s="117">
        <v>0</v>
      </c>
      <c r="N116" s="117">
        <v>546</v>
      </c>
    </row>
    <row r="117" spans="1:29" s="71" customFormat="1" ht="15">
      <c r="A117" s="145"/>
      <c r="B117" s="118">
        <v>620</v>
      </c>
      <c r="C117" s="116" t="s">
        <v>84</v>
      </c>
      <c r="D117" s="117">
        <v>191</v>
      </c>
      <c r="E117" s="117">
        <v>0</v>
      </c>
      <c r="F117" s="117">
        <v>191</v>
      </c>
      <c r="G117" s="117">
        <v>0</v>
      </c>
      <c r="H117" s="117">
        <v>191</v>
      </c>
      <c r="I117" s="117">
        <v>0</v>
      </c>
      <c r="J117" s="117">
        <v>191</v>
      </c>
      <c r="K117" s="117">
        <v>0</v>
      </c>
      <c r="L117" s="117">
        <v>191</v>
      </c>
      <c r="M117" s="117">
        <v>0</v>
      </c>
      <c r="N117" s="117">
        <v>191</v>
      </c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14" ht="15">
      <c r="A118" s="203"/>
      <c r="B118" s="124">
        <v>630</v>
      </c>
      <c r="C118" s="125" t="s">
        <v>85</v>
      </c>
      <c r="D118" s="126">
        <f>D119+D120+D126</f>
        <v>543</v>
      </c>
      <c r="E118" s="126">
        <f>E119+E120+E126</f>
        <v>0</v>
      </c>
      <c r="F118" s="126">
        <f>F119+F120+F126</f>
        <v>543</v>
      </c>
      <c r="G118" s="126">
        <v>26</v>
      </c>
      <c r="H118" s="126">
        <f aca="true" t="shared" si="33" ref="H118:N118">H119+H120+H126</f>
        <v>569</v>
      </c>
      <c r="I118" s="126">
        <f t="shared" si="33"/>
        <v>0</v>
      </c>
      <c r="J118" s="126">
        <f t="shared" si="33"/>
        <v>569</v>
      </c>
      <c r="K118" s="126">
        <f t="shared" si="33"/>
        <v>0</v>
      </c>
      <c r="L118" s="126">
        <f t="shared" si="33"/>
        <v>569</v>
      </c>
      <c r="M118" s="126">
        <f t="shared" si="33"/>
        <v>0</v>
      </c>
      <c r="N118" s="126">
        <f t="shared" si="33"/>
        <v>569</v>
      </c>
    </row>
    <row r="119" spans="1:14" ht="15">
      <c r="A119" s="132"/>
      <c r="B119" s="115">
        <v>632</v>
      </c>
      <c r="C119" s="116" t="s">
        <v>87</v>
      </c>
      <c r="D119" s="117">
        <v>21</v>
      </c>
      <c r="E119" s="117">
        <v>0</v>
      </c>
      <c r="F119" s="117">
        <v>21</v>
      </c>
      <c r="G119" s="117">
        <v>26</v>
      </c>
      <c r="H119" s="117">
        <f>G119+F119</f>
        <v>47</v>
      </c>
      <c r="I119" s="117">
        <v>0</v>
      </c>
      <c r="J119" s="117">
        <f>I119+H119</f>
        <v>47</v>
      </c>
      <c r="K119" s="117">
        <v>0</v>
      </c>
      <c r="L119" s="117">
        <f>K119+J119</f>
        <v>47</v>
      </c>
      <c r="M119" s="117">
        <v>0</v>
      </c>
      <c r="N119" s="117">
        <f>M119+L119</f>
        <v>47</v>
      </c>
    </row>
    <row r="120" spans="1:14" ht="15">
      <c r="A120" s="132"/>
      <c r="B120" s="115">
        <v>633</v>
      </c>
      <c r="C120" s="119" t="s">
        <v>88</v>
      </c>
      <c r="D120" s="117">
        <f>SUM(D121:D125)</f>
        <v>480</v>
      </c>
      <c r="E120" s="117">
        <f>SUM(E121:E125)</f>
        <v>0</v>
      </c>
      <c r="F120" s="117">
        <f>SUM(F121:F125)</f>
        <v>480</v>
      </c>
      <c r="G120" s="117">
        <v>0</v>
      </c>
      <c r="H120" s="117">
        <f aca="true" t="shared" si="34" ref="H120:N120">SUM(H121:H125)</f>
        <v>480</v>
      </c>
      <c r="I120" s="117">
        <f t="shared" si="34"/>
        <v>0</v>
      </c>
      <c r="J120" s="117">
        <f t="shared" si="34"/>
        <v>480</v>
      </c>
      <c r="K120" s="117">
        <f t="shared" si="34"/>
        <v>0</v>
      </c>
      <c r="L120" s="117">
        <f t="shared" si="34"/>
        <v>480</v>
      </c>
      <c r="M120" s="117">
        <f t="shared" si="34"/>
        <v>0</v>
      </c>
      <c r="N120" s="117">
        <f t="shared" si="34"/>
        <v>480</v>
      </c>
    </row>
    <row r="121" spans="1:14" ht="14.25">
      <c r="A121" s="145"/>
      <c r="B121" s="120">
        <v>633001</v>
      </c>
      <c r="C121" s="121" t="s">
        <v>89</v>
      </c>
      <c r="D121" s="84">
        <f>47+118</f>
        <v>165</v>
      </c>
      <c r="E121" s="84">
        <v>0</v>
      </c>
      <c r="F121" s="84">
        <f>47+118</f>
        <v>165</v>
      </c>
      <c r="G121" s="84">
        <v>0</v>
      </c>
      <c r="H121" s="84">
        <f>47+118</f>
        <v>165</v>
      </c>
      <c r="I121" s="84">
        <v>0</v>
      </c>
      <c r="J121" s="84">
        <f>47+118</f>
        <v>165</v>
      </c>
      <c r="K121" s="84">
        <v>0</v>
      </c>
      <c r="L121" s="84">
        <f>47+118</f>
        <v>165</v>
      </c>
      <c r="M121" s="84">
        <v>0</v>
      </c>
      <c r="N121" s="84">
        <f>SUM(L121:M121)</f>
        <v>165</v>
      </c>
    </row>
    <row r="122" spans="1:14" ht="14.25">
      <c r="A122" s="145"/>
      <c r="B122" s="122" t="s">
        <v>90</v>
      </c>
      <c r="C122" s="121" t="s">
        <v>91</v>
      </c>
      <c r="D122" s="84">
        <v>156</v>
      </c>
      <c r="E122" s="84">
        <v>0</v>
      </c>
      <c r="F122" s="84">
        <v>156</v>
      </c>
      <c r="G122" s="84">
        <v>0</v>
      </c>
      <c r="H122" s="84">
        <v>156</v>
      </c>
      <c r="I122" s="84">
        <v>0</v>
      </c>
      <c r="J122" s="84">
        <v>156</v>
      </c>
      <c r="K122" s="84">
        <v>0</v>
      </c>
      <c r="L122" s="84">
        <v>156</v>
      </c>
      <c r="M122" s="84">
        <v>0</v>
      </c>
      <c r="N122" s="84">
        <f>SUM(L122:M122)</f>
        <v>156</v>
      </c>
    </row>
    <row r="123" spans="1:14" ht="14.25">
      <c r="A123" s="145"/>
      <c r="B123" s="120">
        <v>633004</v>
      </c>
      <c r="C123" s="121" t="s">
        <v>93</v>
      </c>
      <c r="D123" s="84">
        <v>13</v>
      </c>
      <c r="E123" s="84">
        <v>0</v>
      </c>
      <c r="F123" s="84">
        <v>13</v>
      </c>
      <c r="G123" s="84">
        <v>0</v>
      </c>
      <c r="H123" s="84">
        <v>13</v>
      </c>
      <c r="I123" s="84">
        <v>0</v>
      </c>
      <c r="J123" s="84">
        <v>13</v>
      </c>
      <c r="K123" s="84">
        <v>0</v>
      </c>
      <c r="L123" s="84">
        <v>13</v>
      </c>
      <c r="M123" s="84">
        <v>0</v>
      </c>
      <c r="N123" s="84">
        <f>SUM(L123:M123)</f>
        <v>13</v>
      </c>
    </row>
    <row r="124" spans="1:14" ht="14.25">
      <c r="A124" s="145"/>
      <c r="B124" s="120">
        <v>633006</v>
      </c>
      <c r="C124" s="121" t="s">
        <v>95</v>
      </c>
      <c r="D124" s="84">
        <f>8+85</f>
        <v>93</v>
      </c>
      <c r="E124" s="84">
        <v>0</v>
      </c>
      <c r="F124" s="84">
        <f>8+85</f>
        <v>93</v>
      </c>
      <c r="G124" s="84">
        <v>0</v>
      </c>
      <c r="H124" s="84">
        <f>8+85</f>
        <v>93</v>
      </c>
      <c r="I124" s="84">
        <v>0</v>
      </c>
      <c r="J124" s="84">
        <f>8+85</f>
        <v>93</v>
      </c>
      <c r="K124" s="84">
        <v>0</v>
      </c>
      <c r="L124" s="84">
        <f>8+85</f>
        <v>93</v>
      </c>
      <c r="M124" s="84">
        <v>0</v>
      </c>
      <c r="N124" s="84">
        <f>SUM(L124:M124)</f>
        <v>93</v>
      </c>
    </row>
    <row r="125" spans="1:14" ht="14.25">
      <c r="A125" s="145"/>
      <c r="B125" s="120">
        <v>633013</v>
      </c>
      <c r="C125" s="121" t="s">
        <v>99</v>
      </c>
      <c r="D125" s="84">
        <v>53</v>
      </c>
      <c r="E125" s="84">
        <v>0</v>
      </c>
      <c r="F125" s="84">
        <v>53</v>
      </c>
      <c r="G125" s="84">
        <v>0</v>
      </c>
      <c r="H125" s="84">
        <v>53</v>
      </c>
      <c r="I125" s="84">
        <v>0</v>
      </c>
      <c r="J125" s="84">
        <v>53</v>
      </c>
      <c r="K125" s="84">
        <v>0</v>
      </c>
      <c r="L125" s="84">
        <v>53</v>
      </c>
      <c r="M125" s="84">
        <v>0</v>
      </c>
      <c r="N125" s="84">
        <f>SUM(L125:M125)</f>
        <v>53</v>
      </c>
    </row>
    <row r="126" spans="1:14" ht="15">
      <c r="A126" s="132"/>
      <c r="B126" s="115">
        <v>637</v>
      </c>
      <c r="C126" s="119" t="s">
        <v>106</v>
      </c>
      <c r="D126" s="117">
        <f>SUM(D127:D128)</f>
        <v>42</v>
      </c>
      <c r="E126" s="117">
        <f>SUM(E127:E128)</f>
        <v>0</v>
      </c>
      <c r="F126" s="117">
        <f>SUM(F127:F128)</f>
        <v>42</v>
      </c>
      <c r="G126" s="117">
        <v>0</v>
      </c>
      <c r="H126" s="117">
        <f aca="true" t="shared" si="35" ref="H126:N126">SUM(H127:H128)</f>
        <v>42</v>
      </c>
      <c r="I126" s="117">
        <f t="shared" si="35"/>
        <v>0</v>
      </c>
      <c r="J126" s="117">
        <f t="shared" si="35"/>
        <v>42</v>
      </c>
      <c r="K126" s="117">
        <f t="shared" si="35"/>
        <v>0</v>
      </c>
      <c r="L126" s="117">
        <f t="shared" si="35"/>
        <v>42</v>
      </c>
      <c r="M126" s="117">
        <f t="shared" si="35"/>
        <v>0</v>
      </c>
      <c r="N126" s="117">
        <f t="shared" si="35"/>
        <v>42</v>
      </c>
    </row>
    <row r="127" spans="1:14" ht="14.25">
      <c r="A127" s="145"/>
      <c r="B127" s="120">
        <v>637004</v>
      </c>
      <c r="C127" s="121" t="s">
        <v>111</v>
      </c>
      <c r="D127" s="84">
        <v>11</v>
      </c>
      <c r="E127" s="84">
        <v>0</v>
      </c>
      <c r="F127" s="84">
        <v>11</v>
      </c>
      <c r="G127" s="84">
        <v>0</v>
      </c>
      <c r="H127" s="84">
        <v>11</v>
      </c>
      <c r="I127" s="84">
        <v>0</v>
      </c>
      <c r="J127" s="84">
        <v>11</v>
      </c>
      <c r="K127" s="84">
        <v>0</v>
      </c>
      <c r="L127" s="84">
        <v>11</v>
      </c>
      <c r="M127" s="84">
        <v>0</v>
      </c>
      <c r="N127" s="84">
        <f>SUM(L127:M127)</f>
        <v>11</v>
      </c>
    </row>
    <row r="128" spans="1:14" ht="14.25">
      <c r="A128" s="145"/>
      <c r="B128" s="120">
        <v>637014</v>
      </c>
      <c r="C128" s="121" t="s">
        <v>117</v>
      </c>
      <c r="D128" s="84">
        <v>31</v>
      </c>
      <c r="E128" s="84">
        <v>0</v>
      </c>
      <c r="F128" s="84">
        <v>31</v>
      </c>
      <c r="G128" s="84">
        <v>0</v>
      </c>
      <c r="H128" s="84">
        <v>31</v>
      </c>
      <c r="I128" s="84">
        <v>0</v>
      </c>
      <c r="J128" s="84">
        <v>31</v>
      </c>
      <c r="K128" s="84">
        <v>0</v>
      </c>
      <c r="L128" s="84">
        <v>31</v>
      </c>
      <c r="M128" s="84">
        <v>0</v>
      </c>
      <c r="N128" s="84">
        <f>SUM(L128:M128)</f>
        <v>31</v>
      </c>
    </row>
    <row r="129" spans="1:29" s="109" customFormat="1" ht="15">
      <c r="A129" s="379" t="s">
        <v>264</v>
      </c>
      <c r="B129" s="380" t="s">
        <v>263</v>
      </c>
      <c r="C129" s="385"/>
      <c r="D129" s="382">
        <f aca="true" t="shared" si="36" ref="D129:F130">SUM(D130)</f>
        <v>63173</v>
      </c>
      <c r="E129" s="382">
        <f t="shared" si="36"/>
        <v>0</v>
      </c>
      <c r="F129" s="382">
        <f t="shared" si="36"/>
        <v>63173</v>
      </c>
      <c r="G129" s="382">
        <v>400</v>
      </c>
      <c r="H129" s="382">
        <f aca="true" t="shared" si="37" ref="H129:N130">SUM(H130)</f>
        <v>63573</v>
      </c>
      <c r="I129" s="382">
        <f t="shared" si="37"/>
        <v>0</v>
      </c>
      <c r="J129" s="382">
        <f t="shared" si="37"/>
        <v>63573</v>
      </c>
      <c r="K129" s="382">
        <f t="shared" si="37"/>
        <v>0</v>
      </c>
      <c r="L129" s="382">
        <f t="shared" si="37"/>
        <v>63573</v>
      </c>
      <c r="M129" s="382">
        <f t="shared" si="37"/>
        <v>0</v>
      </c>
      <c r="N129" s="382">
        <f t="shared" si="37"/>
        <v>63573</v>
      </c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</row>
    <row r="130" spans="1:29" s="109" customFormat="1" ht="15">
      <c r="A130" s="132"/>
      <c r="B130" s="115">
        <v>651</v>
      </c>
      <c r="C130" s="116" t="s">
        <v>133</v>
      </c>
      <c r="D130" s="117">
        <f t="shared" si="36"/>
        <v>63173</v>
      </c>
      <c r="E130" s="117">
        <f t="shared" si="36"/>
        <v>0</v>
      </c>
      <c r="F130" s="117">
        <f t="shared" si="36"/>
        <v>63173</v>
      </c>
      <c r="G130" s="117">
        <v>400</v>
      </c>
      <c r="H130" s="117">
        <f t="shared" si="37"/>
        <v>63573</v>
      </c>
      <c r="I130" s="117">
        <f t="shared" si="37"/>
        <v>0</v>
      </c>
      <c r="J130" s="117">
        <f t="shared" si="37"/>
        <v>63573</v>
      </c>
      <c r="K130" s="117">
        <f t="shared" si="37"/>
        <v>0</v>
      </c>
      <c r="L130" s="117">
        <f t="shared" si="37"/>
        <v>63573</v>
      </c>
      <c r="M130" s="117">
        <f t="shared" si="37"/>
        <v>0</v>
      </c>
      <c r="N130" s="117">
        <f t="shared" si="37"/>
        <v>63573</v>
      </c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</row>
    <row r="131" spans="1:29" s="109" customFormat="1" ht="14.25">
      <c r="A131" s="145"/>
      <c r="B131" s="120">
        <v>651002</v>
      </c>
      <c r="C131" s="121" t="s">
        <v>134</v>
      </c>
      <c r="D131" s="84">
        <v>63173</v>
      </c>
      <c r="E131" s="84">
        <v>0</v>
      </c>
      <c r="F131" s="84">
        <v>63173</v>
      </c>
      <c r="G131" s="84">
        <v>400</v>
      </c>
      <c r="H131" s="84">
        <f>G131+F131</f>
        <v>63573</v>
      </c>
      <c r="I131" s="84">
        <v>0</v>
      </c>
      <c r="J131" s="84">
        <f>I131+H131</f>
        <v>63573</v>
      </c>
      <c r="K131" s="84">
        <v>0</v>
      </c>
      <c r="L131" s="84">
        <f>K131+J131</f>
        <v>63573</v>
      </c>
      <c r="M131" s="84">
        <v>0</v>
      </c>
      <c r="N131" s="84">
        <f>M131+L131</f>
        <v>63573</v>
      </c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</row>
    <row r="132" spans="1:29" s="109" customFormat="1" ht="15">
      <c r="A132" s="379" t="s">
        <v>265</v>
      </c>
      <c r="B132" s="380" t="s">
        <v>377</v>
      </c>
      <c r="C132" s="385"/>
      <c r="D132" s="382">
        <f>SUM(D133)</f>
        <v>360</v>
      </c>
      <c r="E132" s="382">
        <f>SUM(E133)</f>
        <v>0</v>
      </c>
      <c r="F132" s="382">
        <f>SUM(F133)</f>
        <v>360</v>
      </c>
      <c r="G132" s="382">
        <v>0</v>
      </c>
      <c r="H132" s="382">
        <f aca="true" t="shared" si="38" ref="H132:N132">SUM(H133)</f>
        <v>360</v>
      </c>
      <c r="I132" s="382">
        <f t="shared" si="38"/>
        <v>0</v>
      </c>
      <c r="J132" s="382">
        <f t="shared" si="38"/>
        <v>360</v>
      </c>
      <c r="K132" s="382">
        <f t="shared" si="38"/>
        <v>0</v>
      </c>
      <c r="L132" s="382">
        <f t="shared" si="38"/>
        <v>360</v>
      </c>
      <c r="M132" s="382">
        <f t="shared" si="38"/>
        <v>0</v>
      </c>
      <c r="N132" s="382">
        <f t="shared" si="38"/>
        <v>360</v>
      </c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</row>
    <row r="133" spans="1:14" ht="15">
      <c r="A133" s="132"/>
      <c r="B133" s="115">
        <v>630</v>
      </c>
      <c r="C133" s="116" t="s">
        <v>85</v>
      </c>
      <c r="D133" s="117">
        <f>SUM(D134+D136+D139+D140)</f>
        <v>360</v>
      </c>
      <c r="E133" s="117">
        <f>SUM(E134+E136+E139+E140)</f>
        <v>0</v>
      </c>
      <c r="F133" s="117">
        <f>SUM(F134+F136+F139+F140)</f>
        <v>360</v>
      </c>
      <c r="G133" s="117">
        <v>0</v>
      </c>
      <c r="H133" s="117">
        <f aca="true" t="shared" si="39" ref="H133:N133">SUM(H134+H136+H139+H140)</f>
        <v>360</v>
      </c>
      <c r="I133" s="117">
        <f t="shared" si="39"/>
        <v>0</v>
      </c>
      <c r="J133" s="117">
        <f t="shared" si="39"/>
        <v>360</v>
      </c>
      <c r="K133" s="117">
        <f t="shared" si="39"/>
        <v>0</v>
      </c>
      <c r="L133" s="117">
        <f t="shared" si="39"/>
        <v>360</v>
      </c>
      <c r="M133" s="117">
        <f t="shared" si="39"/>
        <v>0</v>
      </c>
      <c r="N133" s="117">
        <f t="shared" si="39"/>
        <v>360</v>
      </c>
    </row>
    <row r="134" spans="1:14" ht="15.75" thickBot="1">
      <c r="A134" s="204"/>
      <c r="B134" s="184">
        <v>632</v>
      </c>
      <c r="C134" s="190" t="s">
        <v>87</v>
      </c>
      <c r="D134" s="174">
        <v>70</v>
      </c>
      <c r="E134" s="174">
        <v>0</v>
      </c>
      <c r="F134" s="174">
        <v>70</v>
      </c>
      <c r="G134" s="174">
        <v>0</v>
      </c>
      <c r="H134" s="174">
        <v>70</v>
      </c>
      <c r="I134" s="174">
        <v>0</v>
      </c>
      <c r="J134" s="174">
        <v>70</v>
      </c>
      <c r="K134" s="174">
        <v>0</v>
      </c>
      <c r="L134" s="174">
        <v>70</v>
      </c>
      <c r="M134" s="174">
        <v>0</v>
      </c>
      <c r="N134" s="174">
        <v>70</v>
      </c>
    </row>
    <row r="135" spans="1:14" ht="16.5" thickBot="1">
      <c r="A135" s="205"/>
      <c r="B135" s="111"/>
      <c r="C135" s="135"/>
      <c r="D135" s="136"/>
      <c r="E135" s="136"/>
      <c r="F135" s="7"/>
      <c r="G135" s="136"/>
      <c r="H135" s="7" t="s">
        <v>238</v>
      </c>
      <c r="I135" s="136"/>
      <c r="J135" s="7"/>
      <c r="K135" s="136"/>
      <c r="L135" s="7"/>
      <c r="M135" s="136"/>
      <c r="N135" s="7" t="s">
        <v>238</v>
      </c>
    </row>
    <row r="136" spans="1:14" ht="15">
      <c r="A136" s="207"/>
      <c r="B136" s="191">
        <v>633</v>
      </c>
      <c r="C136" s="192" t="s">
        <v>135</v>
      </c>
      <c r="D136" s="189">
        <f>SUM(D137:D138)</f>
        <v>130</v>
      </c>
      <c r="E136" s="189">
        <f>SUM(E137:E138)</f>
        <v>0</v>
      </c>
      <c r="F136" s="189">
        <f>SUM(F137:F138)</f>
        <v>130</v>
      </c>
      <c r="G136" s="189">
        <v>0</v>
      </c>
      <c r="H136" s="189">
        <f aca="true" t="shared" si="40" ref="H136:N136">SUM(H137:H138)</f>
        <v>130</v>
      </c>
      <c r="I136" s="189">
        <f t="shared" si="40"/>
        <v>0</v>
      </c>
      <c r="J136" s="189">
        <f t="shared" si="40"/>
        <v>130</v>
      </c>
      <c r="K136" s="189">
        <f t="shared" si="40"/>
        <v>0</v>
      </c>
      <c r="L136" s="189">
        <f t="shared" si="40"/>
        <v>130</v>
      </c>
      <c r="M136" s="189">
        <f t="shared" si="40"/>
        <v>-40</v>
      </c>
      <c r="N136" s="189">
        <f t="shared" si="40"/>
        <v>90</v>
      </c>
    </row>
    <row r="137" spans="1:14" ht="14.25">
      <c r="A137" s="145"/>
      <c r="B137" s="120">
        <v>633004</v>
      </c>
      <c r="C137" s="121" t="s">
        <v>93</v>
      </c>
      <c r="D137" s="84">
        <v>30</v>
      </c>
      <c r="E137" s="84">
        <v>0</v>
      </c>
      <c r="F137" s="84">
        <v>30</v>
      </c>
      <c r="G137" s="84">
        <v>0</v>
      </c>
      <c r="H137" s="84">
        <v>30</v>
      </c>
      <c r="I137" s="84">
        <v>0</v>
      </c>
      <c r="J137" s="84">
        <v>30</v>
      </c>
      <c r="K137" s="84">
        <v>0</v>
      </c>
      <c r="L137" s="84">
        <v>30</v>
      </c>
      <c r="M137" s="84">
        <v>10</v>
      </c>
      <c r="N137" s="84">
        <f>SUM(L137:M137)</f>
        <v>40</v>
      </c>
    </row>
    <row r="138" spans="1:14" ht="14.25">
      <c r="A138" s="145"/>
      <c r="B138" s="120">
        <v>633006</v>
      </c>
      <c r="C138" s="121" t="s">
        <v>95</v>
      </c>
      <c r="D138" s="84">
        <v>100</v>
      </c>
      <c r="E138" s="84">
        <v>0</v>
      </c>
      <c r="F138" s="84">
        <v>100</v>
      </c>
      <c r="G138" s="84">
        <v>0</v>
      </c>
      <c r="H138" s="84">
        <v>100</v>
      </c>
      <c r="I138" s="84">
        <v>0</v>
      </c>
      <c r="J138" s="84">
        <v>100</v>
      </c>
      <c r="K138" s="84">
        <v>0</v>
      </c>
      <c r="L138" s="84">
        <v>100</v>
      </c>
      <c r="M138" s="84">
        <v>-50</v>
      </c>
      <c r="N138" s="84">
        <f>SUM(L138:M138)</f>
        <v>50</v>
      </c>
    </row>
    <row r="139" spans="1:14" ht="15">
      <c r="A139" s="145"/>
      <c r="B139" s="118">
        <v>635</v>
      </c>
      <c r="C139" s="119" t="s">
        <v>104</v>
      </c>
      <c r="D139" s="117">
        <v>150</v>
      </c>
      <c r="E139" s="117">
        <v>0</v>
      </c>
      <c r="F139" s="117">
        <v>150</v>
      </c>
      <c r="G139" s="117">
        <v>0</v>
      </c>
      <c r="H139" s="117">
        <v>150</v>
      </c>
      <c r="I139" s="117">
        <v>0</v>
      </c>
      <c r="J139" s="117">
        <v>150</v>
      </c>
      <c r="K139" s="117">
        <v>0</v>
      </c>
      <c r="L139" s="117">
        <v>150</v>
      </c>
      <c r="M139" s="117">
        <v>40</v>
      </c>
      <c r="N139" s="117">
        <f>SUM(L139:M139)</f>
        <v>190</v>
      </c>
    </row>
    <row r="140" spans="1:14" ht="15">
      <c r="A140" s="145"/>
      <c r="B140" s="118">
        <v>637</v>
      </c>
      <c r="C140" s="119" t="s">
        <v>106</v>
      </c>
      <c r="D140" s="117">
        <f>SUM(D142)</f>
        <v>10</v>
      </c>
      <c r="E140" s="117">
        <f>SUM(E142)</f>
        <v>0</v>
      </c>
      <c r="F140" s="117">
        <f>SUM(F142)</f>
        <v>10</v>
      </c>
      <c r="G140" s="117">
        <v>0</v>
      </c>
      <c r="H140" s="117">
        <f>SUM(H142)</f>
        <v>10</v>
      </c>
      <c r="I140" s="117">
        <f>SUM(I142)</f>
        <v>0</v>
      </c>
      <c r="J140" s="117">
        <f>SUM(J142)</f>
        <v>10</v>
      </c>
      <c r="K140" s="117">
        <f>SUM(K142)</f>
        <v>0</v>
      </c>
      <c r="L140" s="117">
        <f>SUM(L141:L142)</f>
        <v>10</v>
      </c>
      <c r="M140" s="117">
        <f>SUM(M141:M142)</f>
        <v>0</v>
      </c>
      <c r="N140" s="117">
        <f>SUM(N141:N142)</f>
        <v>10</v>
      </c>
    </row>
    <row r="141" spans="1:14" ht="14.25">
      <c r="A141" s="145"/>
      <c r="B141" s="120">
        <v>637004</v>
      </c>
      <c r="C141" s="121" t="s">
        <v>111</v>
      </c>
      <c r="D141" s="84">
        <v>10</v>
      </c>
      <c r="E141" s="84">
        <v>0</v>
      </c>
      <c r="F141" s="84">
        <v>10</v>
      </c>
      <c r="G141" s="84">
        <v>0</v>
      </c>
      <c r="H141" s="84">
        <v>10</v>
      </c>
      <c r="I141" s="84">
        <v>0</v>
      </c>
      <c r="J141" s="84">
        <v>10</v>
      </c>
      <c r="K141" s="84">
        <v>0</v>
      </c>
      <c r="L141" s="84">
        <v>10</v>
      </c>
      <c r="M141" s="84">
        <v>-6</v>
      </c>
      <c r="N141" s="84">
        <f>SUM(L141:M141)</f>
        <v>4</v>
      </c>
    </row>
    <row r="142" spans="1:14" ht="14.25">
      <c r="A142" s="145"/>
      <c r="B142" s="120">
        <v>637027</v>
      </c>
      <c r="C142" s="121" t="s">
        <v>122</v>
      </c>
      <c r="D142" s="84">
        <v>10</v>
      </c>
      <c r="E142" s="84">
        <v>0</v>
      </c>
      <c r="F142" s="84">
        <v>10</v>
      </c>
      <c r="G142" s="84">
        <v>0</v>
      </c>
      <c r="H142" s="84">
        <v>10</v>
      </c>
      <c r="I142" s="84">
        <v>0</v>
      </c>
      <c r="J142" s="84">
        <v>10</v>
      </c>
      <c r="K142" s="84">
        <v>0</v>
      </c>
      <c r="L142" s="84">
        <v>0</v>
      </c>
      <c r="M142" s="84">
        <v>6</v>
      </c>
      <c r="N142" s="84">
        <f>SUM(L142:M142)</f>
        <v>6</v>
      </c>
    </row>
    <row r="143" spans="1:29" s="109" customFormat="1" ht="15">
      <c r="A143" s="379" t="s">
        <v>253</v>
      </c>
      <c r="B143" s="380" t="s">
        <v>143</v>
      </c>
      <c r="C143" s="381"/>
      <c r="D143" s="382">
        <f>D144+D145+D146+D182</f>
        <v>42689</v>
      </c>
      <c r="E143" s="382">
        <f>E144+E145+E146+E182</f>
        <v>0</v>
      </c>
      <c r="F143" s="382">
        <f>F144+F145+F146+F182</f>
        <v>42689</v>
      </c>
      <c r="G143" s="382">
        <v>0</v>
      </c>
      <c r="H143" s="382">
        <f aca="true" t="shared" si="41" ref="H143:N143">H144+H145+H146+H182</f>
        <v>42689</v>
      </c>
      <c r="I143" s="382">
        <f t="shared" si="41"/>
        <v>0</v>
      </c>
      <c r="J143" s="382">
        <f t="shared" si="41"/>
        <v>42689</v>
      </c>
      <c r="K143" s="382">
        <f t="shared" si="41"/>
        <v>0</v>
      </c>
      <c r="L143" s="382">
        <f t="shared" si="41"/>
        <v>42689</v>
      </c>
      <c r="M143" s="382">
        <f t="shared" si="41"/>
        <v>-1000</v>
      </c>
      <c r="N143" s="382">
        <f t="shared" si="41"/>
        <v>41689</v>
      </c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</row>
    <row r="144" spans="1:14" ht="15">
      <c r="A144" s="132"/>
      <c r="B144" s="115">
        <v>610</v>
      </c>
      <c r="C144" s="116" t="s">
        <v>83</v>
      </c>
      <c r="D144" s="117">
        <v>24580</v>
      </c>
      <c r="E144" s="117">
        <v>0</v>
      </c>
      <c r="F144" s="117">
        <v>24580</v>
      </c>
      <c r="G144" s="117">
        <v>0</v>
      </c>
      <c r="H144" s="117">
        <v>24580</v>
      </c>
      <c r="I144" s="117">
        <v>0</v>
      </c>
      <c r="J144" s="117">
        <v>24580</v>
      </c>
      <c r="K144" s="117">
        <v>0</v>
      </c>
      <c r="L144" s="117">
        <v>24580</v>
      </c>
      <c r="M144" s="117">
        <v>0</v>
      </c>
      <c r="N144" s="117">
        <v>24580</v>
      </c>
    </row>
    <row r="145" spans="1:14" ht="15">
      <c r="A145" s="145"/>
      <c r="B145" s="118">
        <v>620</v>
      </c>
      <c r="C145" s="116" t="s">
        <v>84</v>
      </c>
      <c r="D145" s="117">
        <v>8591</v>
      </c>
      <c r="E145" s="117">
        <v>0</v>
      </c>
      <c r="F145" s="117">
        <v>8591</v>
      </c>
      <c r="G145" s="117">
        <v>0</v>
      </c>
      <c r="H145" s="117">
        <v>8591</v>
      </c>
      <c r="I145" s="117">
        <v>0</v>
      </c>
      <c r="J145" s="117">
        <v>8591</v>
      </c>
      <c r="K145" s="117">
        <v>0</v>
      </c>
      <c r="L145" s="117">
        <v>8591</v>
      </c>
      <c r="M145" s="117">
        <v>0</v>
      </c>
      <c r="N145" s="117">
        <v>8591</v>
      </c>
    </row>
    <row r="146" spans="1:14" ht="15">
      <c r="A146" s="132"/>
      <c r="B146" s="115">
        <v>630</v>
      </c>
      <c r="C146" s="119" t="s">
        <v>85</v>
      </c>
      <c r="D146" s="117">
        <f>D147+D148+D149+D162+D164+D165+D166</f>
        <v>9433</v>
      </c>
      <c r="E146" s="117">
        <f>E147+E148+E149+E162+E164+E165+E166</f>
        <v>0</v>
      </c>
      <c r="F146" s="117">
        <f>F147+F148+F149+F162+F164+F165+F166</f>
        <v>9433</v>
      </c>
      <c r="G146" s="117">
        <v>0</v>
      </c>
      <c r="H146" s="117">
        <f aca="true" t="shared" si="42" ref="H146:N146">H147+H148+H149+H162+H164+H165+H166</f>
        <v>9433</v>
      </c>
      <c r="I146" s="117">
        <f t="shared" si="42"/>
        <v>0</v>
      </c>
      <c r="J146" s="117">
        <f t="shared" si="42"/>
        <v>9433</v>
      </c>
      <c r="K146" s="117">
        <f t="shared" si="42"/>
        <v>0</v>
      </c>
      <c r="L146" s="117">
        <f t="shared" si="42"/>
        <v>9433</v>
      </c>
      <c r="M146" s="117">
        <f t="shared" si="42"/>
        <v>-1083</v>
      </c>
      <c r="N146" s="117">
        <f t="shared" si="42"/>
        <v>8350</v>
      </c>
    </row>
    <row r="147" spans="1:14" ht="15">
      <c r="A147" s="132"/>
      <c r="B147" s="115">
        <v>631</v>
      </c>
      <c r="C147" s="119" t="s">
        <v>86</v>
      </c>
      <c r="D147" s="117">
        <v>20</v>
      </c>
      <c r="E147" s="117">
        <v>0</v>
      </c>
      <c r="F147" s="117">
        <v>20</v>
      </c>
      <c r="G147" s="117">
        <v>0</v>
      </c>
      <c r="H147" s="117">
        <v>20</v>
      </c>
      <c r="I147" s="117">
        <v>0</v>
      </c>
      <c r="J147" s="117">
        <v>20</v>
      </c>
      <c r="K147" s="117">
        <v>0</v>
      </c>
      <c r="L147" s="117">
        <v>20</v>
      </c>
      <c r="M147" s="117">
        <v>10</v>
      </c>
      <c r="N147" s="117">
        <f>SUM(L147:M147)</f>
        <v>30</v>
      </c>
    </row>
    <row r="148" spans="1:14" ht="15">
      <c r="A148" s="132"/>
      <c r="B148" s="115">
        <v>632</v>
      </c>
      <c r="C148" s="116" t="s">
        <v>87</v>
      </c>
      <c r="D148" s="117">
        <v>1470</v>
      </c>
      <c r="E148" s="117">
        <v>0</v>
      </c>
      <c r="F148" s="117">
        <v>1470</v>
      </c>
      <c r="G148" s="117">
        <v>0</v>
      </c>
      <c r="H148" s="117">
        <v>1470</v>
      </c>
      <c r="I148" s="117">
        <v>0</v>
      </c>
      <c r="J148" s="117">
        <v>1470</v>
      </c>
      <c r="K148" s="117">
        <v>0</v>
      </c>
      <c r="L148" s="117">
        <v>1470</v>
      </c>
      <c r="M148" s="117">
        <v>-290</v>
      </c>
      <c r="N148" s="117">
        <f>SUM(L148:M148)</f>
        <v>1180</v>
      </c>
    </row>
    <row r="149" spans="1:14" ht="15">
      <c r="A149" s="132"/>
      <c r="B149" s="115">
        <v>633</v>
      </c>
      <c r="C149" s="119" t="s">
        <v>88</v>
      </c>
      <c r="D149" s="117">
        <f>SUM(D150:D161)</f>
        <v>2115</v>
      </c>
      <c r="E149" s="117">
        <f>SUM(E150:E161)</f>
        <v>0</v>
      </c>
      <c r="F149" s="117">
        <f>SUM(F150:F161)</f>
        <v>2115</v>
      </c>
      <c r="G149" s="117">
        <v>0</v>
      </c>
      <c r="H149" s="117">
        <f aca="true" t="shared" si="43" ref="H149:N149">SUM(H150:H161)</f>
        <v>2115</v>
      </c>
      <c r="I149" s="117">
        <f t="shared" si="43"/>
        <v>0</v>
      </c>
      <c r="J149" s="117">
        <f t="shared" si="43"/>
        <v>2115</v>
      </c>
      <c r="K149" s="117">
        <f t="shared" si="43"/>
        <v>0</v>
      </c>
      <c r="L149" s="117">
        <f t="shared" si="43"/>
        <v>2115</v>
      </c>
      <c r="M149" s="117">
        <f t="shared" si="43"/>
        <v>-33</v>
      </c>
      <c r="N149" s="117">
        <f t="shared" si="43"/>
        <v>2082</v>
      </c>
    </row>
    <row r="150" spans="1:14" ht="14.25">
      <c r="A150" s="145"/>
      <c r="B150" s="120">
        <v>633001</v>
      </c>
      <c r="C150" s="121" t="s">
        <v>89</v>
      </c>
      <c r="D150" s="84">
        <v>200</v>
      </c>
      <c r="E150" s="84">
        <v>0</v>
      </c>
      <c r="F150" s="84">
        <v>200</v>
      </c>
      <c r="G150" s="84">
        <v>0</v>
      </c>
      <c r="H150" s="84">
        <v>200</v>
      </c>
      <c r="I150" s="84">
        <v>0</v>
      </c>
      <c r="J150" s="84">
        <v>200</v>
      </c>
      <c r="K150" s="84">
        <v>0</v>
      </c>
      <c r="L150" s="84">
        <v>200</v>
      </c>
      <c r="M150" s="84">
        <v>0</v>
      </c>
      <c r="N150" s="84">
        <f>SUM(L150:M150)</f>
        <v>200</v>
      </c>
    </row>
    <row r="151" spans="1:14" ht="14.25">
      <c r="A151" s="145"/>
      <c r="B151" s="122" t="s">
        <v>90</v>
      </c>
      <c r="C151" s="121" t="s">
        <v>91</v>
      </c>
      <c r="D151" s="84">
        <v>150</v>
      </c>
      <c r="E151" s="84">
        <v>0</v>
      </c>
      <c r="F151" s="84">
        <v>150</v>
      </c>
      <c r="G151" s="84">
        <v>0</v>
      </c>
      <c r="H151" s="84">
        <v>150</v>
      </c>
      <c r="I151" s="84">
        <v>0</v>
      </c>
      <c r="J151" s="84">
        <v>150</v>
      </c>
      <c r="K151" s="84">
        <v>0</v>
      </c>
      <c r="L151" s="84">
        <v>150</v>
      </c>
      <c r="M151" s="84">
        <v>-70</v>
      </c>
      <c r="N151" s="84">
        <f aca="true" t="shared" si="44" ref="N151:N161">SUM(L151:M151)</f>
        <v>80</v>
      </c>
    </row>
    <row r="152" spans="1:14" ht="14.25">
      <c r="A152" s="145"/>
      <c r="B152" s="120">
        <v>633003</v>
      </c>
      <c r="C152" s="121" t="s">
        <v>92</v>
      </c>
      <c r="D152" s="84">
        <v>100</v>
      </c>
      <c r="E152" s="84">
        <v>0</v>
      </c>
      <c r="F152" s="84">
        <v>100</v>
      </c>
      <c r="G152" s="84">
        <v>0</v>
      </c>
      <c r="H152" s="84">
        <v>100</v>
      </c>
      <c r="I152" s="84">
        <v>0</v>
      </c>
      <c r="J152" s="84">
        <v>100</v>
      </c>
      <c r="K152" s="84">
        <v>0</v>
      </c>
      <c r="L152" s="84">
        <v>100</v>
      </c>
      <c r="M152" s="84">
        <v>385</v>
      </c>
      <c r="N152" s="84">
        <f t="shared" si="44"/>
        <v>485</v>
      </c>
    </row>
    <row r="153" spans="1:14" ht="14.25">
      <c r="A153" s="145"/>
      <c r="B153" s="120">
        <v>633004</v>
      </c>
      <c r="C153" s="121" t="s">
        <v>93</v>
      </c>
      <c r="D153" s="84">
        <v>50</v>
      </c>
      <c r="E153" s="84">
        <v>0</v>
      </c>
      <c r="F153" s="84">
        <v>50</v>
      </c>
      <c r="G153" s="84">
        <v>0</v>
      </c>
      <c r="H153" s="84">
        <v>50</v>
      </c>
      <c r="I153" s="84">
        <v>0</v>
      </c>
      <c r="J153" s="84">
        <v>50</v>
      </c>
      <c r="K153" s="84">
        <v>0</v>
      </c>
      <c r="L153" s="84">
        <v>50</v>
      </c>
      <c r="M153" s="84">
        <v>0</v>
      </c>
      <c r="N153" s="84">
        <f t="shared" si="44"/>
        <v>50</v>
      </c>
    </row>
    <row r="154" spans="1:14" ht="14.25">
      <c r="A154" s="145"/>
      <c r="B154" s="120">
        <v>633005</v>
      </c>
      <c r="C154" s="121" t="s">
        <v>94</v>
      </c>
      <c r="D154" s="84">
        <v>100</v>
      </c>
      <c r="E154" s="84">
        <v>0</v>
      </c>
      <c r="F154" s="84">
        <v>100</v>
      </c>
      <c r="G154" s="84">
        <v>0</v>
      </c>
      <c r="H154" s="84">
        <v>100</v>
      </c>
      <c r="I154" s="84">
        <v>0</v>
      </c>
      <c r="J154" s="84">
        <v>100</v>
      </c>
      <c r="K154" s="84">
        <v>0</v>
      </c>
      <c r="L154" s="84">
        <v>100</v>
      </c>
      <c r="M154" s="84">
        <v>0</v>
      </c>
      <c r="N154" s="84">
        <f t="shared" si="44"/>
        <v>100</v>
      </c>
    </row>
    <row r="155" spans="1:14" ht="14.25">
      <c r="A155" s="145"/>
      <c r="B155" s="120">
        <v>633006</v>
      </c>
      <c r="C155" s="121" t="s">
        <v>95</v>
      </c>
      <c r="D155" s="84">
        <v>650</v>
      </c>
      <c r="E155" s="84">
        <v>0</v>
      </c>
      <c r="F155" s="84">
        <v>650</v>
      </c>
      <c r="G155" s="84">
        <v>0</v>
      </c>
      <c r="H155" s="84">
        <v>650</v>
      </c>
      <c r="I155" s="84">
        <v>0</v>
      </c>
      <c r="J155" s="84">
        <v>650</v>
      </c>
      <c r="K155" s="84">
        <v>0</v>
      </c>
      <c r="L155" s="84">
        <v>650</v>
      </c>
      <c r="M155" s="84">
        <v>-120</v>
      </c>
      <c r="N155" s="84">
        <f t="shared" si="44"/>
        <v>530</v>
      </c>
    </row>
    <row r="156" spans="1:14" ht="14.25">
      <c r="A156" s="145"/>
      <c r="B156" s="120">
        <v>633007</v>
      </c>
      <c r="C156" s="121" t="s">
        <v>136</v>
      </c>
      <c r="D156" s="84">
        <v>50</v>
      </c>
      <c r="E156" s="84">
        <v>0</v>
      </c>
      <c r="F156" s="84">
        <v>50</v>
      </c>
      <c r="G156" s="84">
        <v>0</v>
      </c>
      <c r="H156" s="84">
        <v>50</v>
      </c>
      <c r="I156" s="84">
        <v>0</v>
      </c>
      <c r="J156" s="84">
        <v>50</v>
      </c>
      <c r="K156" s="84">
        <v>0</v>
      </c>
      <c r="L156" s="84">
        <v>50</v>
      </c>
      <c r="M156" s="84">
        <v>10</v>
      </c>
      <c r="N156" s="84">
        <f t="shared" si="44"/>
        <v>60</v>
      </c>
    </row>
    <row r="157" spans="1:14" ht="14.25">
      <c r="A157" s="145"/>
      <c r="B157" s="120">
        <v>633009</v>
      </c>
      <c r="C157" s="121" t="s">
        <v>96</v>
      </c>
      <c r="D157" s="84">
        <v>5</v>
      </c>
      <c r="E157" s="84">
        <v>0</v>
      </c>
      <c r="F157" s="84">
        <v>5</v>
      </c>
      <c r="G157" s="84">
        <v>0</v>
      </c>
      <c r="H157" s="84">
        <v>5</v>
      </c>
      <c r="I157" s="84">
        <v>0</v>
      </c>
      <c r="J157" s="84">
        <v>5</v>
      </c>
      <c r="K157" s="84">
        <v>0</v>
      </c>
      <c r="L157" s="84">
        <v>5</v>
      </c>
      <c r="M157" s="84">
        <v>-3</v>
      </c>
      <c r="N157" s="84">
        <f t="shared" si="44"/>
        <v>2</v>
      </c>
    </row>
    <row r="158" spans="1:14" ht="14.25">
      <c r="A158" s="146"/>
      <c r="B158" s="120">
        <v>633010</v>
      </c>
      <c r="C158" s="121" t="s">
        <v>97</v>
      </c>
      <c r="D158" s="84">
        <v>700</v>
      </c>
      <c r="E158" s="84">
        <v>0</v>
      </c>
      <c r="F158" s="84">
        <v>700</v>
      </c>
      <c r="G158" s="84">
        <v>0</v>
      </c>
      <c r="H158" s="84">
        <v>700</v>
      </c>
      <c r="I158" s="84">
        <v>0</v>
      </c>
      <c r="J158" s="84">
        <v>700</v>
      </c>
      <c r="K158" s="84">
        <v>0</v>
      </c>
      <c r="L158" s="84">
        <v>700</v>
      </c>
      <c r="M158" s="84">
        <v>-200</v>
      </c>
      <c r="N158" s="84">
        <f t="shared" si="44"/>
        <v>500</v>
      </c>
    </row>
    <row r="159" spans="1:14" ht="14.25">
      <c r="A159" s="145"/>
      <c r="B159" s="120">
        <v>633011</v>
      </c>
      <c r="C159" s="121" t="s">
        <v>98</v>
      </c>
      <c r="D159" s="84">
        <v>65</v>
      </c>
      <c r="E159" s="84">
        <v>0</v>
      </c>
      <c r="F159" s="84">
        <v>65</v>
      </c>
      <c r="G159" s="84">
        <v>0</v>
      </c>
      <c r="H159" s="84">
        <v>65</v>
      </c>
      <c r="I159" s="84">
        <v>0</v>
      </c>
      <c r="J159" s="84">
        <v>65</v>
      </c>
      <c r="K159" s="84">
        <v>0</v>
      </c>
      <c r="L159" s="84">
        <v>65</v>
      </c>
      <c r="M159" s="84">
        <v>-35</v>
      </c>
      <c r="N159" s="84">
        <f t="shared" si="44"/>
        <v>30</v>
      </c>
    </row>
    <row r="160" spans="1:14" ht="14.25">
      <c r="A160" s="145"/>
      <c r="B160" s="120">
        <v>633013</v>
      </c>
      <c r="C160" s="121" t="s">
        <v>99</v>
      </c>
      <c r="D160" s="84">
        <v>35</v>
      </c>
      <c r="E160" s="84">
        <v>0</v>
      </c>
      <c r="F160" s="84">
        <v>35</v>
      </c>
      <c r="G160" s="84">
        <v>0</v>
      </c>
      <c r="H160" s="84">
        <v>35</v>
      </c>
      <c r="I160" s="84">
        <v>0</v>
      </c>
      <c r="J160" s="84">
        <v>35</v>
      </c>
      <c r="K160" s="84">
        <v>0</v>
      </c>
      <c r="L160" s="84">
        <v>35</v>
      </c>
      <c r="M160" s="84">
        <v>-10</v>
      </c>
      <c r="N160" s="84">
        <f t="shared" si="44"/>
        <v>25</v>
      </c>
    </row>
    <row r="161" spans="1:14" ht="14.25">
      <c r="A161" s="145"/>
      <c r="B161" s="120">
        <v>633016</v>
      </c>
      <c r="C161" s="121" t="s">
        <v>101</v>
      </c>
      <c r="D161" s="84">
        <v>10</v>
      </c>
      <c r="E161" s="84">
        <v>0</v>
      </c>
      <c r="F161" s="84">
        <v>10</v>
      </c>
      <c r="G161" s="84">
        <v>0</v>
      </c>
      <c r="H161" s="84">
        <v>10</v>
      </c>
      <c r="I161" s="84">
        <v>0</v>
      </c>
      <c r="J161" s="84">
        <v>10</v>
      </c>
      <c r="K161" s="84">
        <v>0</v>
      </c>
      <c r="L161" s="84">
        <v>10</v>
      </c>
      <c r="M161" s="84">
        <v>10</v>
      </c>
      <c r="N161" s="84">
        <f t="shared" si="44"/>
        <v>20</v>
      </c>
    </row>
    <row r="162" spans="1:14" ht="15">
      <c r="A162" s="132"/>
      <c r="B162" s="115">
        <v>634</v>
      </c>
      <c r="C162" s="119" t="s">
        <v>102</v>
      </c>
      <c r="D162" s="117">
        <v>1815</v>
      </c>
      <c r="E162" s="117">
        <v>0</v>
      </c>
      <c r="F162" s="117">
        <v>1815</v>
      </c>
      <c r="G162" s="117">
        <v>0</v>
      </c>
      <c r="H162" s="117">
        <v>1815</v>
      </c>
      <c r="I162" s="117">
        <v>0</v>
      </c>
      <c r="J162" s="117">
        <v>1815</v>
      </c>
      <c r="K162" s="117">
        <v>0</v>
      </c>
      <c r="L162" s="117">
        <v>1815</v>
      </c>
      <c r="M162" s="117">
        <v>-399</v>
      </c>
      <c r="N162" s="117">
        <f>SUM(L162:M162)</f>
        <v>1416</v>
      </c>
    </row>
    <row r="163" spans="1:14" ht="14.25">
      <c r="A163" s="145"/>
      <c r="B163" s="120">
        <v>634003</v>
      </c>
      <c r="C163" s="121" t="s">
        <v>118</v>
      </c>
      <c r="D163" s="84">
        <v>200</v>
      </c>
      <c r="E163" s="84">
        <v>0</v>
      </c>
      <c r="F163" s="84">
        <v>200</v>
      </c>
      <c r="G163" s="84">
        <v>0</v>
      </c>
      <c r="H163" s="84">
        <v>200</v>
      </c>
      <c r="I163" s="84">
        <v>0</v>
      </c>
      <c r="J163" s="84">
        <v>200</v>
      </c>
      <c r="K163" s="84">
        <v>0</v>
      </c>
      <c r="L163" s="84">
        <v>200</v>
      </c>
      <c r="M163" s="84">
        <v>0</v>
      </c>
      <c r="N163" s="84">
        <f>SUM(L163:M163)</f>
        <v>200</v>
      </c>
    </row>
    <row r="164" spans="1:14" ht="15">
      <c r="A164" s="132"/>
      <c r="B164" s="115">
        <v>635</v>
      </c>
      <c r="C164" s="119" t="s">
        <v>104</v>
      </c>
      <c r="D164" s="117">
        <v>755</v>
      </c>
      <c r="E164" s="117">
        <v>0</v>
      </c>
      <c r="F164" s="117">
        <v>755</v>
      </c>
      <c r="G164" s="117">
        <v>0</v>
      </c>
      <c r="H164" s="117">
        <v>755</v>
      </c>
      <c r="I164" s="117">
        <v>0</v>
      </c>
      <c r="J164" s="117">
        <v>755</v>
      </c>
      <c r="K164" s="117">
        <v>0</v>
      </c>
      <c r="L164" s="117">
        <v>755</v>
      </c>
      <c r="M164" s="117">
        <v>-51</v>
      </c>
      <c r="N164" s="117">
        <f>L164+M164</f>
        <v>704</v>
      </c>
    </row>
    <row r="165" spans="1:14" ht="15">
      <c r="A165" s="132"/>
      <c r="B165" s="118">
        <v>636</v>
      </c>
      <c r="C165" s="116" t="s">
        <v>105</v>
      </c>
      <c r="D165" s="117">
        <v>515</v>
      </c>
      <c r="E165" s="117">
        <v>0</v>
      </c>
      <c r="F165" s="117">
        <v>515</v>
      </c>
      <c r="G165" s="117">
        <v>0</v>
      </c>
      <c r="H165" s="117">
        <v>515</v>
      </c>
      <c r="I165" s="117">
        <v>0</v>
      </c>
      <c r="J165" s="117">
        <v>515</v>
      </c>
      <c r="K165" s="117">
        <v>0</v>
      </c>
      <c r="L165" s="117">
        <v>515</v>
      </c>
      <c r="M165" s="117">
        <v>-495</v>
      </c>
      <c r="N165" s="117">
        <f>SUM(L165:M165)</f>
        <v>20</v>
      </c>
    </row>
    <row r="166" spans="1:14" ht="15">
      <c r="A166" s="132"/>
      <c r="B166" s="115">
        <v>637</v>
      </c>
      <c r="C166" s="119" t="s">
        <v>106</v>
      </c>
      <c r="D166" s="117">
        <f>SUM(D167:D181)</f>
        <v>2743</v>
      </c>
      <c r="E166" s="117">
        <f>SUM(E167:E181)</f>
        <v>0</v>
      </c>
      <c r="F166" s="117">
        <f>SUM(F167:F181)</f>
        <v>2743</v>
      </c>
      <c r="G166" s="117">
        <v>0</v>
      </c>
      <c r="H166" s="117">
        <f aca="true" t="shared" si="45" ref="H166:N166">SUM(H167:H181)</f>
        <v>2743</v>
      </c>
      <c r="I166" s="117">
        <f t="shared" si="45"/>
        <v>0</v>
      </c>
      <c r="J166" s="117">
        <f t="shared" si="45"/>
        <v>2743</v>
      </c>
      <c r="K166" s="117">
        <f t="shared" si="45"/>
        <v>0</v>
      </c>
      <c r="L166" s="117">
        <f t="shared" si="45"/>
        <v>2743</v>
      </c>
      <c r="M166" s="117">
        <f t="shared" si="45"/>
        <v>175</v>
      </c>
      <c r="N166" s="117">
        <f t="shared" si="45"/>
        <v>2918</v>
      </c>
    </row>
    <row r="167" spans="1:14" ht="14.25">
      <c r="A167" s="145"/>
      <c r="B167" s="122" t="s">
        <v>107</v>
      </c>
      <c r="C167" s="121" t="s">
        <v>131</v>
      </c>
      <c r="D167" s="84">
        <v>80</v>
      </c>
      <c r="E167" s="84">
        <v>0</v>
      </c>
      <c r="F167" s="84">
        <v>80</v>
      </c>
      <c r="G167" s="84">
        <v>0</v>
      </c>
      <c r="H167" s="84">
        <v>80</v>
      </c>
      <c r="I167" s="84">
        <v>0</v>
      </c>
      <c r="J167" s="84">
        <v>80</v>
      </c>
      <c r="K167" s="84">
        <v>0</v>
      </c>
      <c r="L167" s="84">
        <v>80</v>
      </c>
      <c r="M167" s="84">
        <v>-20</v>
      </c>
      <c r="N167" s="84">
        <f>SUM(L167:M167)</f>
        <v>60</v>
      </c>
    </row>
    <row r="168" spans="1:14" ht="14.25">
      <c r="A168" s="145"/>
      <c r="B168" s="120">
        <v>637002</v>
      </c>
      <c r="C168" s="121" t="s">
        <v>109</v>
      </c>
      <c r="D168" s="84">
        <v>60</v>
      </c>
      <c r="E168" s="84">
        <v>0</v>
      </c>
      <c r="F168" s="84">
        <v>60</v>
      </c>
      <c r="G168" s="84">
        <v>0</v>
      </c>
      <c r="H168" s="84">
        <v>60</v>
      </c>
      <c r="I168" s="84">
        <v>0</v>
      </c>
      <c r="J168" s="84">
        <v>60</v>
      </c>
      <c r="K168" s="84">
        <v>0</v>
      </c>
      <c r="L168" s="84">
        <v>60</v>
      </c>
      <c r="M168" s="84">
        <v>0</v>
      </c>
      <c r="N168" s="84">
        <f aca="true" t="shared" si="46" ref="N168:N181">SUM(L168:M168)</f>
        <v>60</v>
      </c>
    </row>
    <row r="169" spans="1:14" ht="14.25">
      <c r="A169" s="145"/>
      <c r="B169" s="120">
        <v>637003</v>
      </c>
      <c r="C169" s="121" t="s">
        <v>144</v>
      </c>
      <c r="D169" s="84">
        <v>4</v>
      </c>
      <c r="E169" s="84">
        <v>0</v>
      </c>
      <c r="F169" s="84">
        <v>4</v>
      </c>
      <c r="G169" s="84">
        <v>0</v>
      </c>
      <c r="H169" s="84">
        <v>4</v>
      </c>
      <c r="I169" s="84">
        <v>0</v>
      </c>
      <c r="J169" s="84">
        <v>4</v>
      </c>
      <c r="K169" s="84">
        <v>0</v>
      </c>
      <c r="L169" s="84">
        <v>4</v>
      </c>
      <c r="M169" s="84">
        <v>0</v>
      </c>
      <c r="N169" s="84">
        <f t="shared" si="46"/>
        <v>4</v>
      </c>
    </row>
    <row r="170" spans="1:14" ht="14.25">
      <c r="A170" s="145"/>
      <c r="B170" s="120">
        <v>637004</v>
      </c>
      <c r="C170" s="121" t="s">
        <v>111</v>
      </c>
      <c r="D170" s="84">
        <v>110</v>
      </c>
      <c r="E170" s="84">
        <v>0</v>
      </c>
      <c r="F170" s="84">
        <v>110</v>
      </c>
      <c r="G170" s="84">
        <v>0</v>
      </c>
      <c r="H170" s="84">
        <v>110</v>
      </c>
      <c r="I170" s="84">
        <v>0</v>
      </c>
      <c r="J170" s="84">
        <v>110</v>
      </c>
      <c r="K170" s="84">
        <v>0</v>
      </c>
      <c r="L170" s="84">
        <v>110</v>
      </c>
      <c r="M170" s="84">
        <v>80</v>
      </c>
      <c r="N170" s="84">
        <f t="shared" si="46"/>
        <v>190</v>
      </c>
    </row>
    <row r="171" spans="1:14" ht="14.25">
      <c r="A171" s="145"/>
      <c r="B171" s="120">
        <v>637005</v>
      </c>
      <c r="C171" s="121" t="s">
        <v>112</v>
      </c>
      <c r="D171" s="84">
        <v>100</v>
      </c>
      <c r="E171" s="84">
        <v>0</v>
      </c>
      <c r="F171" s="84">
        <v>100</v>
      </c>
      <c r="G171" s="84">
        <v>0</v>
      </c>
      <c r="H171" s="84">
        <v>100</v>
      </c>
      <c r="I171" s="84">
        <v>0</v>
      </c>
      <c r="J171" s="84">
        <v>100</v>
      </c>
      <c r="K171" s="84">
        <v>0</v>
      </c>
      <c r="L171" s="84">
        <v>100</v>
      </c>
      <c r="M171" s="84">
        <v>0</v>
      </c>
      <c r="N171" s="84">
        <f t="shared" si="46"/>
        <v>100</v>
      </c>
    </row>
    <row r="172" spans="1:14" ht="14.25">
      <c r="A172" s="145"/>
      <c r="B172" s="120">
        <v>637006</v>
      </c>
      <c r="C172" s="121" t="s">
        <v>113</v>
      </c>
      <c r="D172" s="84">
        <v>10</v>
      </c>
      <c r="E172" s="84">
        <v>0</v>
      </c>
      <c r="F172" s="84">
        <v>10</v>
      </c>
      <c r="G172" s="84">
        <v>0</v>
      </c>
      <c r="H172" s="84">
        <v>10</v>
      </c>
      <c r="I172" s="84">
        <v>0</v>
      </c>
      <c r="J172" s="84">
        <v>10</v>
      </c>
      <c r="K172" s="84">
        <v>0</v>
      </c>
      <c r="L172" s="84">
        <v>10</v>
      </c>
      <c r="M172" s="84">
        <v>90</v>
      </c>
      <c r="N172" s="84">
        <f t="shared" si="46"/>
        <v>100</v>
      </c>
    </row>
    <row r="173" spans="1:14" ht="14.25">
      <c r="A173" s="145"/>
      <c r="B173" s="120">
        <v>637007</v>
      </c>
      <c r="C173" s="121" t="s">
        <v>86</v>
      </c>
      <c r="D173" s="84">
        <v>175</v>
      </c>
      <c r="E173" s="84">
        <v>0</v>
      </c>
      <c r="F173" s="84">
        <v>175</v>
      </c>
      <c r="G173" s="84">
        <v>0</v>
      </c>
      <c r="H173" s="84">
        <v>175</v>
      </c>
      <c r="I173" s="84">
        <v>0</v>
      </c>
      <c r="J173" s="84">
        <v>175</v>
      </c>
      <c r="K173" s="84">
        <v>0</v>
      </c>
      <c r="L173" s="84">
        <v>175</v>
      </c>
      <c r="M173" s="84">
        <v>-173</v>
      </c>
      <c r="N173" s="84">
        <f t="shared" si="46"/>
        <v>2</v>
      </c>
    </row>
    <row r="174" spans="1:14" ht="14.25">
      <c r="A174" s="145"/>
      <c r="B174" s="120">
        <v>637009</v>
      </c>
      <c r="C174" s="121" t="s">
        <v>114</v>
      </c>
      <c r="D174" s="84">
        <v>10</v>
      </c>
      <c r="E174" s="84">
        <v>0</v>
      </c>
      <c r="F174" s="84">
        <v>10</v>
      </c>
      <c r="G174" s="84">
        <v>0</v>
      </c>
      <c r="H174" s="84">
        <v>10</v>
      </c>
      <c r="I174" s="84">
        <v>0</v>
      </c>
      <c r="J174" s="84">
        <v>10</v>
      </c>
      <c r="K174" s="84">
        <v>0</v>
      </c>
      <c r="L174" s="84">
        <v>10</v>
      </c>
      <c r="M174" s="84">
        <v>-10</v>
      </c>
      <c r="N174" s="84">
        <f t="shared" si="46"/>
        <v>0</v>
      </c>
    </row>
    <row r="175" spans="1:14" ht="14.25">
      <c r="A175" s="145"/>
      <c r="B175" s="120">
        <v>637011</v>
      </c>
      <c r="C175" s="121" t="s">
        <v>115</v>
      </c>
      <c r="D175" s="84">
        <v>15</v>
      </c>
      <c r="E175" s="84">
        <v>0</v>
      </c>
      <c r="F175" s="84">
        <v>15</v>
      </c>
      <c r="G175" s="84">
        <v>0</v>
      </c>
      <c r="H175" s="84">
        <v>15</v>
      </c>
      <c r="I175" s="84">
        <v>0</v>
      </c>
      <c r="J175" s="84">
        <v>15</v>
      </c>
      <c r="K175" s="84">
        <v>0</v>
      </c>
      <c r="L175" s="84">
        <v>15</v>
      </c>
      <c r="M175" s="84">
        <v>-13</v>
      </c>
      <c r="N175" s="84">
        <f t="shared" si="46"/>
        <v>2</v>
      </c>
    </row>
    <row r="176" spans="1:14" ht="14.25">
      <c r="A176" s="145"/>
      <c r="B176" s="120">
        <v>637012</v>
      </c>
      <c r="C176" s="121" t="s">
        <v>116</v>
      </c>
      <c r="D176" s="84"/>
      <c r="E176" s="84"/>
      <c r="F176" s="84"/>
      <c r="G176" s="84"/>
      <c r="H176" s="84"/>
      <c r="I176" s="84"/>
      <c r="J176" s="84"/>
      <c r="K176" s="84"/>
      <c r="L176" s="84">
        <v>0</v>
      </c>
      <c r="M176" s="84">
        <v>74</v>
      </c>
      <c r="N176" s="84">
        <f t="shared" si="46"/>
        <v>74</v>
      </c>
    </row>
    <row r="177" spans="1:14" ht="14.25">
      <c r="A177" s="145"/>
      <c r="B177" s="120">
        <v>637014</v>
      </c>
      <c r="C177" s="121" t="s">
        <v>117</v>
      </c>
      <c r="D177" s="84">
        <v>1200</v>
      </c>
      <c r="E177" s="84">
        <v>0</v>
      </c>
      <c r="F177" s="84">
        <v>1200</v>
      </c>
      <c r="G177" s="84">
        <v>0</v>
      </c>
      <c r="H177" s="84">
        <v>1200</v>
      </c>
      <c r="I177" s="84">
        <v>0</v>
      </c>
      <c r="J177" s="84">
        <v>1200</v>
      </c>
      <c r="K177" s="84">
        <v>0</v>
      </c>
      <c r="L177" s="84">
        <v>1200</v>
      </c>
      <c r="M177" s="84">
        <v>-245</v>
      </c>
      <c r="N177" s="84">
        <f t="shared" si="46"/>
        <v>955</v>
      </c>
    </row>
    <row r="178" spans="1:14" ht="14.25">
      <c r="A178" s="145"/>
      <c r="B178" s="120">
        <v>637015</v>
      </c>
      <c r="C178" s="121" t="s">
        <v>118</v>
      </c>
      <c r="D178" s="84">
        <v>280</v>
      </c>
      <c r="E178" s="84">
        <v>0</v>
      </c>
      <c r="F178" s="84">
        <v>280</v>
      </c>
      <c r="G178" s="84">
        <v>0</v>
      </c>
      <c r="H178" s="84">
        <v>280</v>
      </c>
      <c r="I178" s="84">
        <v>0</v>
      </c>
      <c r="J178" s="84">
        <v>280</v>
      </c>
      <c r="K178" s="84">
        <v>0</v>
      </c>
      <c r="L178" s="84">
        <v>280</v>
      </c>
      <c r="M178" s="84">
        <v>-80</v>
      </c>
      <c r="N178" s="84">
        <f t="shared" si="46"/>
        <v>200</v>
      </c>
    </row>
    <row r="179" spans="1:14" ht="14.25">
      <c r="A179" s="145"/>
      <c r="B179" s="120">
        <v>637016</v>
      </c>
      <c r="C179" s="121" t="s">
        <v>119</v>
      </c>
      <c r="D179" s="84">
        <v>369</v>
      </c>
      <c r="E179" s="84">
        <v>0</v>
      </c>
      <c r="F179" s="84">
        <v>369</v>
      </c>
      <c r="G179" s="84">
        <v>0</v>
      </c>
      <c r="H179" s="84">
        <v>369</v>
      </c>
      <c r="I179" s="84">
        <v>0</v>
      </c>
      <c r="J179" s="84">
        <v>369</v>
      </c>
      <c r="K179" s="84">
        <v>0</v>
      </c>
      <c r="L179" s="84">
        <v>369</v>
      </c>
      <c r="M179" s="84">
        <v>0</v>
      </c>
      <c r="N179" s="84">
        <f t="shared" si="46"/>
        <v>369</v>
      </c>
    </row>
    <row r="180" spans="1:14" ht="14.25">
      <c r="A180" s="145"/>
      <c r="B180" s="120">
        <v>637023</v>
      </c>
      <c r="C180" s="121" t="s">
        <v>120</v>
      </c>
      <c r="D180" s="84"/>
      <c r="E180" s="84"/>
      <c r="F180" s="84"/>
      <c r="G180" s="84"/>
      <c r="H180" s="84"/>
      <c r="I180" s="84"/>
      <c r="J180" s="84"/>
      <c r="K180" s="84"/>
      <c r="L180" s="84">
        <v>0</v>
      </c>
      <c r="M180" s="84">
        <v>2</v>
      </c>
      <c r="N180" s="84">
        <f t="shared" si="46"/>
        <v>2</v>
      </c>
    </row>
    <row r="181" spans="1:14" ht="14.25">
      <c r="A181" s="145"/>
      <c r="B181" s="120">
        <v>637027</v>
      </c>
      <c r="C181" s="121" t="s">
        <v>122</v>
      </c>
      <c r="D181" s="84">
        <v>330</v>
      </c>
      <c r="E181" s="84">
        <v>0</v>
      </c>
      <c r="F181" s="84">
        <v>330</v>
      </c>
      <c r="G181" s="84">
        <v>0</v>
      </c>
      <c r="H181" s="84">
        <v>330</v>
      </c>
      <c r="I181" s="84">
        <v>0</v>
      </c>
      <c r="J181" s="84">
        <v>330</v>
      </c>
      <c r="K181" s="84">
        <v>0</v>
      </c>
      <c r="L181" s="84">
        <v>330</v>
      </c>
      <c r="M181" s="84">
        <v>470</v>
      </c>
      <c r="N181" s="84">
        <f t="shared" si="46"/>
        <v>800</v>
      </c>
    </row>
    <row r="182" spans="1:14" ht="15">
      <c r="A182" s="132"/>
      <c r="B182" s="118">
        <v>640</v>
      </c>
      <c r="C182" s="119" t="s">
        <v>124</v>
      </c>
      <c r="D182" s="117">
        <f>SUM(D183:D185)</f>
        <v>85</v>
      </c>
      <c r="E182" s="117">
        <f>SUM(E183:E185)</f>
        <v>0</v>
      </c>
      <c r="F182" s="117">
        <f>SUM(F183:F185)</f>
        <v>85</v>
      </c>
      <c r="G182" s="117">
        <v>0</v>
      </c>
      <c r="H182" s="117">
        <f aca="true" t="shared" si="47" ref="H182:N182">SUM(H183:H185)</f>
        <v>85</v>
      </c>
      <c r="I182" s="117">
        <f t="shared" si="47"/>
        <v>0</v>
      </c>
      <c r="J182" s="117">
        <f t="shared" si="47"/>
        <v>85</v>
      </c>
      <c r="K182" s="117">
        <f t="shared" si="47"/>
        <v>0</v>
      </c>
      <c r="L182" s="117">
        <f t="shared" si="47"/>
        <v>85</v>
      </c>
      <c r="M182" s="117">
        <f t="shared" si="47"/>
        <v>83</v>
      </c>
      <c r="N182" s="117">
        <f t="shared" si="47"/>
        <v>168</v>
      </c>
    </row>
    <row r="183" spans="1:14" ht="14.25">
      <c r="A183" s="145"/>
      <c r="B183" s="120">
        <v>642006</v>
      </c>
      <c r="C183" s="123" t="s">
        <v>126</v>
      </c>
      <c r="D183" s="84">
        <v>5</v>
      </c>
      <c r="E183" s="84">
        <v>0</v>
      </c>
      <c r="F183" s="84">
        <v>5</v>
      </c>
      <c r="G183" s="84">
        <v>0</v>
      </c>
      <c r="H183" s="84">
        <v>5</v>
      </c>
      <c r="I183" s="84">
        <v>0</v>
      </c>
      <c r="J183" s="84">
        <v>5</v>
      </c>
      <c r="K183" s="84">
        <v>0</v>
      </c>
      <c r="L183" s="84">
        <v>5</v>
      </c>
      <c r="M183" s="84">
        <v>0</v>
      </c>
      <c r="N183" s="84">
        <f>SUM(L183:M183)</f>
        <v>5</v>
      </c>
    </row>
    <row r="184" spans="1:14" ht="14.25">
      <c r="A184" s="145"/>
      <c r="B184" s="120">
        <v>642013</v>
      </c>
      <c r="C184" s="123" t="s">
        <v>128</v>
      </c>
      <c r="D184" s="84"/>
      <c r="E184" s="84"/>
      <c r="F184" s="84"/>
      <c r="G184" s="84"/>
      <c r="H184" s="84"/>
      <c r="I184" s="84"/>
      <c r="J184" s="84"/>
      <c r="K184" s="84"/>
      <c r="L184" s="84">
        <v>0</v>
      </c>
      <c r="M184" s="84">
        <v>83</v>
      </c>
      <c r="N184" s="84">
        <f>SUM(L184:M184)</f>
        <v>83</v>
      </c>
    </row>
    <row r="185" spans="1:14" ht="14.25">
      <c r="A185" s="145"/>
      <c r="B185" s="120">
        <v>642015</v>
      </c>
      <c r="C185" s="123" t="s">
        <v>129</v>
      </c>
      <c r="D185" s="84">
        <v>80</v>
      </c>
      <c r="E185" s="84">
        <v>0</v>
      </c>
      <c r="F185" s="84">
        <v>80</v>
      </c>
      <c r="G185" s="84">
        <v>0</v>
      </c>
      <c r="H185" s="84">
        <v>80</v>
      </c>
      <c r="I185" s="84">
        <v>0</v>
      </c>
      <c r="J185" s="84">
        <v>80</v>
      </c>
      <c r="K185" s="84">
        <v>0</v>
      </c>
      <c r="L185" s="84">
        <v>80</v>
      </c>
      <c r="M185" s="84">
        <v>0</v>
      </c>
      <c r="N185" s="84">
        <f>SUM(L185:M185)</f>
        <v>80</v>
      </c>
    </row>
    <row r="186" spans="1:29" s="109" customFormat="1" ht="15">
      <c r="A186" s="379" t="s">
        <v>267</v>
      </c>
      <c r="B186" s="380" t="s">
        <v>266</v>
      </c>
      <c r="C186" s="381"/>
      <c r="D186" s="382">
        <f>SUM(D187+D201)</f>
        <v>530</v>
      </c>
      <c r="E186" s="382">
        <f>SUM(E187+E201)</f>
        <v>0</v>
      </c>
      <c r="F186" s="382">
        <f>SUM(F187+F201)</f>
        <v>530</v>
      </c>
      <c r="G186" s="382">
        <v>0</v>
      </c>
      <c r="H186" s="382">
        <f aca="true" t="shared" si="48" ref="H186:N186">SUM(H187+H201)</f>
        <v>530</v>
      </c>
      <c r="I186" s="382">
        <f t="shared" si="48"/>
        <v>0</v>
      </c>
      <c r="J186" s="382">
        <f t="shared" si="48"/>
        <v>530</v>
      </c>
      <c r="K186" s="382">
        <f t="shared" si="48"/>
        <v>0</v>
      </c>
      <c r="L186" s="382">
        <f t="shared" si="48"/>
        <v>530</v>
      </c>
      <c r="M186" s="382">
        <f t="shared" si="48"/>
        <v>-35</v>
      </c>
      <c r="N186" s="382">
        <f t="shared" si="48"/>
        <v>495</v>
      </c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</row>
    <row r="187" spans="1:29" s="109" customFormat="1" ht="15">
      <c r="A187" s="132"/>
      <c r="B187" s="115">
        <v>630</v>
      </c>
      <c r="C187" s="116" t="s">
        <v>85</v>
      </c>
      <c r="D187" s="117">
        <f>D188+D189+D193+D196+D197+D198</f>
        <v>495</v>
      </c>
      <c r="E187" s="117">
        <f>E188+E189+E193+E196+E197+E198</f>
        <v>0</v>
      </c>
      <c r="F187" s="117">
        <f>F188+F189+F193+F196+F197+F198</f>
        <v>495</v>
      </c>
      <c r="G187" s="117">
        <v>0</v>
      </c>
      <c r="H187" s="117">
        <f aca="true" t="shared" si="49" ref="H187:N187">H188+H189+H193+H196+H197+H198</f>
        <v>495</v>
      </c>
      <c r="I187" s="117">
        <f t="shared" si="49"/>
        <v>0</v>
      </c>
      <c r="J187" s="117">
        <f t="shared" si="49"/>
        <v>495</v>
      </c>
      <c r="K187" s="117">
        <f t="shared" si="49"/>
        <v>0</v>
      </c>
      <c r="L187" s="117">
        <f t="shared" si="49"/>
        <v>495</v>
      </c>
      <c r="M187" s="117">
        <f t="shared" si="49"/>
        <v>-35</v>
      </c>
      <c r="N187" s="117">
        <f t="shared" si="49"/>
        <v>460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14" ht="15">
      <c r="A188" s="132"/>
      <c r="B188" s="115">
        <v>632</v>
      </c>
      <c r="C188" s="116" t="s">
        <v>87</v>
      </c>
      <c r="D188" s="117">
        <v>38</v>
      </c>
      <c r="E188" s="117">
        <v>0</v>
      </c>
      <c r="F188" s="117">
        <v>38</v>
      </c>
      <c r="G188" s="117">
        <v>0</v>
      </c>
      <c r="H188" s="117">
        <v>38</v>
      </c>
      <c r="I188" s="117">
        <v>0</v>
      </c>
      <c r="J188" s="117">
        <v>38</v>
      </c>
      <c r="K188" s="117">
        <v>0</v>
      </c>
      <c r="L188" s="117">
        <v>38</v>
      </c>
      <c r="M188" s="117">
        <v>-1</v>
      </c>
      <c r="N188" s="117">
        <f>SUM(L188:M188)</f>
        <v>37</v>
      </c>
    </row>
    <row r="189" spans="1:14" ht="15">
      <c r="A189" s="132"/>
      <c r="B189" s="115">
        <v>633</v>
      </c>
      <c r="C189" s="119" t="s">
        <v>88</v>
      </c>
      <c r="D189" s="117">
        <f>SUM(D190:D192)</f>
        <v>114</v>
      </c>
      <c r="E189" s="117">
        <f>SUM(E190:E192)</f>
        <v>0</v>
      </c>
      <c r="F189" s="117">
        <f>SUM(F190:F192)</f>
        <v>114</v>
      </c>
      <c r="G189" s="117">
        <v>0</v>
      </c>
      <c r="H189" s="117">
        <f aca="true" t="shared" si="50" ref="H189:N189">SUM(H190:H192)</f>
        <v>114</v>
      </c>
      <c r="I189" s="117">
        <f t="shared" si="50"/>
        <v>0</v>
      </c>
      <c r="J189" s="117">
        <f t="shared" si="50"/>
        <v>114</v>
      </c>
      <c r="K189" s="117">
        <f t="shared" si="50"/>
        <v>0</v>
      </c>
      <c r="L189" s="117">
        <f t="shared" si="50"/>
        <v>114</v>
      </c>
      <c r="M189" s="117">
        <f t="shared" si="50"/>
        <v>-10</v>
      </c>
      <c r="N189" s="117">
        <f t="shared" si="50"/>
        <v>104</v>
      </c>
    </row>
    <row r="190" spans="1:14" ht="14.25">
      <c r="A190" s="145"/>
      <c r="B190" s="120">
        <v>633007</v>
      </c>
      <c r="C190" s="121" t="s">
        <v>136</v>
      </c>
      <c r="D190" s="84">
        <v>97</v>
      </c>
      <c r="E190" s="84">
        <v>0</v>
      </c>
      <c r="F190" s="84">
        <v>97</v>
      </c>
      <c r="G190" s="84">
        <v>0</v>
      </c>
      <c r="H190" s="84">
        <v>97</v>
      </c>
      <c r="I190" s="84">
        <v>0</v>
      </c>
      <c r="J190" s="84">
        <v>97</v>
      </c>
      <c r="K190" s="84">
        <v>0</v>
      </c>
      <c r="L190" s="84">
        <v>97</v>
      </c>
      <c r="M190" s="84">
        <v>-15</v>
      </c>
      <c r="N190" s="84">
        <f>SUM(L190:M190)</f>
        <v>82</v>
      </c>
    </row>
    <row r="191" spans="1:14" ht="14.25">
      <c r="A191" s="145"/>
      <c r="B191" s="120">
        <v>633009</v>
      </c>
      <c r="C191" s="121" t="s">
        <v>137</v>
      </c>
      <c r="D191" s="84">
        <v>1</v>
      </c>
      <c r="E191" s="84">
        <v>0</v>
      </c>
      <c r="F191" s="84">
        <v>1</v>
      </c>
      <c r="G191" s="84">
        <v>0</v>
      </c>
      <c r="H191" s="84">
        <v>1</v>
      </c>
      <c r="I191" s="84">
        <v>0</v>
      </c>
      <c r="J191" s="84">
        <v>1</v>
      </c>
      <c r="K191" s="84">
        <v>0</v>
      </c>
      <c r="L191" s="84">
        <v>1</v>
      </c>
      <c r="M191" s="84">
        <v>0</v>
      </c>
      <c r="N191" s="84">
        <f>SUM(L191:M191)</f>
        <v>1</v>
      </c>
    </row>
    <row r="192" spans="1:14" ht="14.25">
      <c r="A192" s="145"/>
      <c r="B192" s="120">
        <v>633010</v>
      </c>
      <c r="C192" s="121" t="s">
        <v>138</v>
      </c>
      <c r="D192" s="84">
        <v>16</v>
      </c>
      <c r="E192" s="84">
        <v>0</v>
      </c>
      <c r="F192" s="84">
        <v>16</v>
      </c>
      <c r="G192" s="84">
        <v>0</v>
      </c>
      <c r="H192" s="84">
        <v>16</v>
      </c>
      <c r="I192" s="84">
        <v>0</v>
      </c>
      <c r="J192" s="84">
        <v>16</v>
      </c>
      <c r="K192" s="84">
        <v>0</v>
      </c>
      <c r="L192" s="84">
        <v>16</v>
      </c>
      <c r="M192" s="84">
        <v>5</v>
      </c>
      <c r="N192" s="84">
        <f>SUM(L192:M192)</f>
        <v>21</v>
      </c>
    </row>
    <row r="193" spans="1:14" ht="15">
      <c r="A193" s="132"/>
      <c r="B193" s="115">
        <v>634</v>
      </c>
      <c r="C193" s="119" t="s">
        <v>102</v>
      </c>
      <c r="D193" s="117">
        <f>SUM(D194:D195)</f>
        <v>126</v>
      </c>
      <c r="E193" s="117">
        <f>SUM(E194:E195)</f>
        <v>0</v>
      </c>
      <c r="F193" s="117">
        <f>SUM(F194:F195)</f>
        <v>126</v>
      </c>
      <c r="G193" s="117">
        <v>0</v>
      </c>
      <c r="H193" s="117">
        <f aca="true" t="shared" si="51" ref="H193:N193">SUM(H194:H195)</f>
        <v>126</v>
      </c>
      <c r="I193" s="117">
        <f t="shared" si="51"/>
        <v>0</v>
      </c>
      <c r="J193" s="117">
        <f t="shared" si="51"/>
        <v>126</v>
      </c>
      <c r="K193" s="117">
        <f t="shared" si="51"/>
        <v>0</v>
      </c>
      <c r="L193" s="117">
        <f t="shared" si="51"/>
        <v>126</v>
      </c>
      <c r="M193" s="117">
        <f t="shared" si="51"/>
        <v>-16</v>
      </c>
      <c r="N193" s="117">
        <f t="shared" si="51"/>
        <v>110</v>
      </c>
    </row>
    <row r="194" spans="1:14" ht="14.25">
      <c r="A194" s="145"/>
      <c r="B194" s="122" t="s">
        <v>139</v>
      </c>
      <c r="C194" s="121" t="s">
        <v>140</v>
      </c>
      <c r="D194" s="84">
        <v>46</v>
      </c>
      <c r="E194" s="84">
        <v>0</v>
      </c>
      <c r="F194" s="84">
        <v>46</v>
      </c>
      <c r="G194" s="84">
        <v>0</v>
      </c>
      <c r="H194" s="84">
        <v>46</v>
      </c>
      <c r="I194" s="84">
        <v>0</v>
      </c>
      <c r="J194" s="84">
        <v>46</v>
      </c>
      <c r="K194" s="84">
        <v>0</v>
      </c>
      <c r="L194" s="84">
        <v>46</v>
      </c>
      <c r="M194" s="84">
        <v>0</v>
      </c>
      <c r="N194" s="84">
        <f>SUM(L194:M194)</f>
        <v>46</v>
      </c>
    </row>
    <row r="195" spans="1:14" ht="14.25">
      <c r="A195" s="145"/>
      <c r="B195" s="120">
        <v>634002</v>
      </c>
      <c r="C195" s="121" t="s">
        <v>141</v>
      </c>
      <c r="D195" s="84">
        <v>80</v>
      </c>
      <c r="E195" s="84">
        <v>0</v>
      </c>
      <c r="F195" s="84">
        <v>80</v>
      </c>
      <c r="G195" s="84">
        <v>0</v>
      </c>
      <c r="H195" s="84">
        <v>80</v>
      </c>
      <c r="I195" s="84">
        <v>0</v>
      </c>
      <c r="J195" s="84">
        <v>80</v>
      </c>
      <c r="K195" s="84">
        <v>0</v>
      </c>
      <c r="L195" s="84">
        <v>80</v>
      </c>
      <c r="M195" s="84">
        <v>-16</v>
      </c>
      <c r="N195" s="84">
        <f>SUM(L195:M195)</f>
        <v>64</v>
      </c>
    </row>
    <row r="196" spans="1:14" ht="15">
      <c r="A196" s="132"/>
      <c r="B196" s="115">
        <v>635</v>
      </c>
      <c r="C196" s="119" t="s">
        <v>104</v>
      </c>
      <c r="D196" s="117">
        <v>143</v>
      </c>
      <c r="E196" s="117">
        <v>0</v>
      </c>
      <c r="F196" s="117">
        <v>143</v>
      </c>
      <c r="G196" s="117">
        <v>0</v>
      </c>
      <c r="H196" s="117">
        <v>143</v>
      </c>
      <c r="I196" s="117">
        <v>0</v>
      </c>
      <c r="J196" s="117">
        <v>143</v>
      </c>
      <c r="K196" s="117">
        <v>0</v>
      </c>
      <c r="L196" s="117">
        <v>143</v>
      </c>
      <c r="M196" s="117">
        <v>-8</v>
      </c>
      <c r="N196" s="117">
        <f>SUM(L196:M196)</f>
        <v>135</v>
      </c>
    </row>
    <row r="197" spans="1:14" ht="15">
      <c r="A197" s="145"/>
      <c r="B197" s="118">
        <v>636</v>
      </c>
      <c r="C197" s="116" t="s">
        <v>105</v>
      </c>
      <c r="D197" s="117">
        <v>36</v>
      </c>
      <c r="E197" s="117">
        <v>0</v>
      </c>
      <c r="F197" s="117">
        <v>36</v>
      </c>
      <c r="G197" s="117">
        <v>0</v>
      </c>
      <c r="H197" s="117">
        <v>36</v>
      </c>
      <c r="I197" s="117">
        <v>0</v>
      </c>
      <c r="J197" s="117">
        <v>36</v>
      </c>
      <c r="K197" s="117">
        <v>0</v>
      </c>
      <c r="L197" s="117">
        <v>36</v>
      </c>
      <c r="M197" s="117">
        <v>0</v>
      </c>
      <c r="N197" s="117">
        <v>36</v>
      </c>
    </row>
    <row r="198" spans="1:14" ht="15">
      <c r="A198" s="145"/>
      <c r="B198" s="115">
        <v>637</v>
      </c>
      <c r="C198" s="119" t="s">
        <v>106</v>
      </c>
      <c r="D198" s="117">
        <f>SUM(D199:D200)</f>
        <v>38</v>
      </c>
      <c r="E198" s="117">
        <f>SUM(E199:E200)</f>
        <v>0</v>
      </c>
      <c r="F198" s="117">
        <f>SUM(F199:F200)</f>
        <v>38</v>
      </c>
      <c r="G198" s="117">
        <v>0</v>
      </c>
      <c r="H198" s="117">
        <f aca="true" t="shared" si="52" ref="H198:N198">SUM(H199:H200)</f>
        <v>38</v>
      </c>
      <c r="I198" s="117">
        <f t="shared" si="52"/>
        <v>0</v>
      </c>
      <c r="J198" s="117">
        <f t="shared" si="52"/>
        <v>38</v>
      </c>
      <c r="K198" s="117">
        <f t="shared" si="52"/>
        <v>0</v>
      </c>
      <c r="L198" s="117">
        <f t="shared" si="52"/>
        <v>38</v>
      </c>
      <c r="M198" s="117">
        <f t="shared" si="52"/>
        <v>0</v>
      </c>
      <c r="N198" s="117">
        <f t="shared" si="52"/>
        <v>38</v>
      </c>
    </row>
    <row r="199" spans="1:14" ht="14.25">
      <c r="A199" s="145"/>
      <c r="B199" s="120">
        <v>637001</v>
      </c>
      <c r="C199" s="121" t="s">
        <v>131</v>
      </c>
      <c r="D199" s="84">
        <v>17</v>
      </c>
      <c r="E199" s="84">
        <v>0</v>
      </c>
      <c r="F199" s="84">
        <v>17</v>
      </c>
      <c r="G199" s="84">
        <v>0</v>
      </c>
      <c r="H199" s="84">
        <v>17</v>
      </c>
      <c r="I199" s="84">
        <v>0</v>
      </c>
      <c r="J199" s="84">
        <v>17</v>
      </c>
      <c r="K199" s="84">
        <v>0</v>
      </c>
      <c r="L199" s="84">
        <v>17</v>
      </c>
      <c r="M199" s="84">
        <v>0</v>
      </c>
      <c r="N199" s="84">
        <f>SUM(L199:M199)</f>
        <v>17</v>
      </c>
    </row>
    <row r="200" spans="1:14" ht="14.25">
      <c r="A200" s="145"/>
      <c r="B200" s="120">
        <v>637004</v>
      </c>
      <c r="C200" s="123" t="s">
        <v>111</v>
      </c>
      <c r="D200" s="84">
        <v>21</v>
      </c>
      <c r="E200" s="84">
        <v>0</v>
      </c>
      <c r="F200" s="84">
        <v>21</v>
      </c>
      <c r="G200" s="84">
        <v>0</v>
      </c>
      <c r="H200" s="84">
        <v>21</v>
      </c>
      <c r="I200" s="84">
        <v>0</v>
      </c>
      <c r="J200" s="84">
        <v>21</v>
      </c>
      <c r="K200" s="84">
        <v>0</v>
      </c>
      <c r="L200" s="84">
        <v>21</v>
      </c>
      <c r="M200" s="84">
        <v>0</v>
      </c>
      <c r="N200" s="84">
        <f>SUM(L200:M200)</f>
        <v>21</v>
      </c>
    </row>
    <row r="201" spans="1:14" ht="15">
      <c r="A201" s="132"/>
      <c r="B201" s="118">
        <v>640</v>
      </c>
      <c r="C201" s="119" t="s">
        <v>124</v>
      </c>
      <c r="D201" s="117">
        <f>SUM(D202)</f>
        <v>35</v>
      </c>
      <c r="E201" s="117">
        <f>SUM(E202)</f>
        <v>0</v>
      </c>
      <c r="F201" s="117">
        <f>SUM(F202)</f>
        <v>35</v>
      </c>
      <c r="G201" s="117">
        <v>0</v>
      </c>
      <c r="H201" s="117">
        <f aca="true" t="shared" si="53" ref="H201:N201">SUM(H202)</f>
        <v>35</v>
      </c>
      <c r="I201" s="117">
        <f t="shared" si="53"/>
        <v>0</v>
      </c>
      <c r="J201" s="117">
        <f t="shared" si="53"/>
        <v>35</v>
      </c>
      <c r="K201" s="117">
        <f t="shared" si="53"/>
        <v>0</v>
      </c>
      <c r="L201" s="117">
        <f t="shared" si="53"/>
        <v>35</v>
      </c>
      <c r="M201" s="117">
        <f t="shared" si="53"/>
        <v>0</v>
      </c>
      <c r="N201" s="117">
        <f t="shared" si="53"/>
        <v>35</v>
      </c>
    </row>
    <row r="202" spans="1:14" ht="14.25">
      <c r="A202" s="145"/>
      <c r="B202" s="120">
        <v>642001</v>
      </c>
      <c r="C202" s="123" t="s">
        <v>142</v>
      </c>
      <c r="D202" s="84">
        <v>35</v>
      </c>
      <c r="E202" s="84">
        <v>0</v>
      </c>
      <c r="F202" s="84">
        <v>35</v>
      </c>
      <c r="G202" s="84">
        <v>0</v>
      </c>
      <c r="H202" s="84">
        <v>35</v>
      </c>
      <c r="I202" s="84">
        <v>0</v>
      </c>
      <c r="J202" s="84">
        <v>35</v>
      </c>
      <c r="K202" s="84">
        <v>0</v>
      </c>
      <c r="L202" s="84">
        <v>35</v>
      </c>
      <c r="M202" s="84">
        <v>0</v>
      </c>
      <c r="N202" s="84">
        <f>SUM(L202:M202)</f>
        <v>35</v>
      </c>
    </row>
    <row r="203" spans="1:29" s="109" customFormat="1" ht="15">
      <c r="A203" s="379" t="s">
        <v>269</v>
      </c>
      <c r="B203" s="380" t="s">
        <v>268</v>
      </c>
      <c r="C203" s="381"/>
      <c r="D203" s="382">
        <f>D204+D206+D207+D222</f>
        <v>3006</v>
      </c>
      <c r="E203" s="382">
        <f>E204+E206+E207+E222</f>
        <v>0</v>
      </c>
      <c r="F203" s="382">
        <f>F204+F206+F207+F222</f>
        <v>3006</v>
      </c>
      <c r="G203" s="382">
        <v>0</v>
      </c>
      <c r="H203" s="382">
        <f aca="true" t="shared" si="54" ref="H203:N203">H204+H206+H207+H222</f>
        <v>3006</v>
      </c>
      <c r="I203" s="382">
        <f t="shared" si="54"/>
        <v>0</v>
      </c>
      <c r="J203" s="382">
        <f t="shared" si="54"/>
        <v>3006</v>
      </c>
      <c r="K203" s="382">
        <f t="shared" si="54"/>
        <v>0</v>
      </c>
      <c r="L203" s="382">
        <f t="shared" si="54"/>
        <v>3006</v>
      </c>
      <c r="M203" s="382">
        <f t="shared" si="54"/>
        <v>0</v>
      </c>
      <c r="N203" s="382">
        <f t="shared" si="54"/>
        <v>3006</v>
      </c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</row>
    <row r="204" spans="1:14" ht="15.75" thickBot="1">
      <c r="A204" s="204"/>
      <c r="B204" s="184">
        <v>610</v>
      </c>
      <c r="C204" s="190" t="s">
        <v>83</v>
      </c>
      <c r="D204" s="174">
        <v>952</v>
      </c>
      <c r="E204" s="174">
        <v>0</v>
      </c>
      <c r="F204" s="174">
        <v>952</v>
      </c>
      <c r="G204" s="174">
        <v>0</v>
      </c>
      <c r="H204" s="174">
        <v>952</v>
      </c>
      <c r="I204" s="174">
        <v>0</v>
      </c>
      <c r="J204" s="174">
        <v>952</v>
      </c>
      <c r="K204" s="174">
        <v>0</v>
      </c>
      <c r="L204" s="174">
        <v>952</v>
      </c>
      <c r="M204" s="174">
        <v>0</v>
      </c>
      <c r="N204" s="174">
        <v>952</v>
      </c>
    </row>
    <row r="205" spans="1:14" ht="16.5" thickBot="1">
      <c r="A205" s="205"/>
      <c r="B205" s="111"/>
      <c r="C205" s="135"/>
      <c r="D205" s="136"/>
      <c r="E205" s="136"/>
      <c r="F205" s="7"/>
      <c r="G205" s="136"/>
      <c r="H205" s="7" t="s">
        <v>239</v>
      </c>
      <c r="I205" s="136"/>
      <c r="J205" s="7"/>
      <c r="K205" s="136"/>
      <c r="L205" s="7"/>
      <c r="M205" s="136"/>
      <c r="N205" s="7" t="s">
        <v>239</v>
      </c>
    </row>
    <row r="206" spans="1:14" ht="15">
      <c r="A206" s="207"/>
      <c r="B206" s="191">
        <v>620</v>
      </c>
      <c r="C206" s="192" t="s">
        <v>84</v>
      </c>
      <c r="D206" s="189">
        <v>333</v>
      </c>
      <c r="E206" s="189">
        <v>0</v>
      </c>
      <c r="F206" s="189">
        <v>333</v>
      </c>
      <c r="G206" s="189">
        <v>0</v>
      </c>
      <c r="H206" s="189">
        <v>333</v>
      </c>
      <c r="I206" s="189">
        <v>0</v>
      </c>
      <c r="J206" s="189">
        <v>333</v>
      </c>
      <c r="K206" s="189">
        <v>0</v>
      </c>
      <c r="L206" s="189">
        <v>333</v>
      </c>
      <c r="M206" s="189">
        <v>0</v>
      </c>
      <c r="N206" s="189">
        <v>333</v>
      </c>
    </row>
    <row r="207" spans="1:14" ht="15">
      <c r="A207" s="132"/>
      <c r="B207" s="115">
        <v>630</v>
      </c>
      <c r="C207" s="119" t="s">
        <v>85</v>
      </c>
      <c r="D207" s="117">
        <f>D208+D209+D215+D216</f>
        <v>1701</v>
      </c>
      <c r="E207" s="117">
        <f>E208+E209+E215+E216</f>
        <v>0</v>
      </c>
      <c r="F207" s="117">
        <f>F208+F209+F215+F216</f>
        <v>1701</v>
      </c>
      <c r="G207" s="117">
        <v>0</v>
      </c>
      <c r="H207" s="117">
        <f aca="true" t="shared" si="55" ref="H207:N207">H208+H209+H215+H216</f>
        <v>1701</v>
      </c>
      <c r="I207" s="117">
        <f t="shared" si="55"/>
        <v>0</v>
      </c>
      <c r="J207" s="117">
        <f t="shared" si="55"/>
        <v>1701</v>
      </c>
      <c r="K207" s="117">
        <f t="shared" si="55"/>
        <v>0</v>
      </c>
      <c r="L207" s="117">
        <f t="shared" si="55"/>
        <v>1701</v>
      </c>
      <c r="M207" s="117">
        <f t="shared" si="55"/>
        <v>0</v>
      </c>
      <c r="N207" s="117">
        <f t="shared" si="55"/>
        <v>1701</v>
      </c>
    </row>
    <row r="208" spans="1:14" ht="15">
      <c r="A208" s="145"/>
      <c r="B208" s="115">
        <v>632</v>
      </c>
      <c r="C208" s="116" t="s">
        <v>87</v>
      </c>
      <c r="D208" s="117">
        <v>150</v>
      </c>
      <c r="E208" s="117">
        <v>0</v>
      </c>
      <c r="F208" s="117">
        <v>150</v>
      </c>
      <c r="G208" s="117">
        <v>0</v>
      </c>
      <c r="H208" s="117">
        <v>150</v>
      </c>
      <c r="I208" s="117">
        <v>0</v>
      </c>
      <c r="J208" s="117">
        <v>150</v>
      </c>
      <c r="K208" s="117">
        <v>0</v>
      </c>
      <c r="L208" s="117">
        <v>150</v>
      </c>
      <c r="M208" s="117">
        <v>0</v>
      </c>
      <c r="N208" s="117">
        <v>150</v>
      </c>
    </row>
    <row r="209" spans="1:14" ht="15">
      <c r="A209" s="145"/>
      <c r="B209" s="115">
        <v>633</v>
      </c>
      <c r="C209" s="119" t="s">
        <v>88</v>
      </c>
      <c r="D209" s="117">
        <f>SUM(D210:D214)</f>
        <v>1432</v>
      </c>
      <c r="E209" s="117">
        <f>SUM(E210:E214)</f>
        <v>0</v>
      </c>
      <c r="F209" s="117">
        <f>SUM(F210:F214)</f>
        <v>1432</v>
      </c>
      <c r="G209" s="117">
        <v>0</v>
      </c>
      <c r="H209" s="117">
        <f aca="true" t="shared" si="56" ref="H209:N209">SUM(H210:H214)</f>
        <v>1432</v>
      </c>
      <c r="I209" s="117">
        <f t="shared" si="56"/>
        <v>0</v>
      </c>
      <c r="J209" s="117">
        <f t="shared" si="56"/>
        <v>1432</v>
      </c>
      <c r="K209" s="117">
        <f t="shared" si="56"/>
        <v>0</v>
      </c>
      <c r="L209" s="117">
        <f t="shared" si="56"/>
        <v>1432</v>
      </c>
      <c r="M209" s="117">
        <f t="shared" si="56"/>
        <v>0</v>
      </c>
      <c r="N209" s="117">
        <f t="shared" si="56"/>
        <v>1432</v>
      </c>
    </row>
    <row r="210" spans="1:14" ht="14.25">
      <c r="A210" s="145"/>
      <c r="B210" s="120">
        <v>633001</v>
      </c>
      <c r="C210" s="123" t="s">
        <v>89</v>
      </c>
      <c r="D210" s="84">
        <v>20</v>
      </c>
      <c r="E210" s="84">
        <v>0</v>
      </c>
      <c r="F210" s="84">
        <v>20</v>
      </c>
      <c r="G210" s="84">
        <v>0</v>
      </c>
      <c r="H210" s="84">
        <v>20</v>
      </c>
      <c r="I210" s="84">
        <v>0</v>
      </c>
      <c r="J210" s="84">
        <v>20</v>
      </c>
      <c r="K210" s="84">
        <v>0</v>
      </c>
      <c r="L210" s="84">
        <v>20</v>
      </c>
      <c r="M210" s="84">
        <v>0</v>
      </c>
      <c r="N210" s="84">
        <f>SUM(L210:M210)</f>
        <v>20</v>
      </c>
    </row>
    <row r="211" spans="1:14" ht="14.25">
      <c r="A211" s="145"/>
      <c r="B211" s="120">
        <v>633004</v>
      </c>
      <c r="C211" s="123" t="s">
        <v>145</v>
      </c>
      <c r="D211" s="84">
        <v>50</v>
      </c>
      <c r="E211" s="84">
        <v>0</v>
      </c>
      <c r="F211" s="84">
        <v>50</v>
      </c>
      <c r="G211" s="84">
        <v>0</v>
      </c>
      <c r="H211" s="84">
        <v>50</v>
      </c>
      <c r="I211" s="84">
        <v>0</v>
      </c>
      <c r="J211" s="84">
        <v>50</v>
      </c>
      <c r="K211" s="84">
        <v>0</v>
      </c>
      <c r="L211" s="84">
        <v>50</v>
      </c>
      <c r="M211" s="84">
        <v>0</v>
      </c>
      <c r="N211" s="84">
        <f>SUM(L211:M211)</f>
        <v>50</v>
      </c>
    </row>
    <row r="212" spans="1:14" ht="14.25">
      <c r="A212" s="145"/>
      <c r="B212" s="120">
        <v>633006</v>
      </c>
      <c r="C212" s="123" t="s">
        <v>95</v>
      </c>
      <c r="D212" s="84">
        <v>50</v>
      </c>
      <c r="E212" s="84">
        <v>0</v>
      </c>
      <c r="F212" s="84">
        <v>50</v>
      </c>
      <c r="G212" s="84">
        <v>0</v>
      </c>
      <c r="H212" s="84">
        <v>50</v>
      </c>
      <c r="I212" s="84">
        <v>0</v>
      </c>
      <c r="J212" s="84">
        <v>50</v>
      </c>
      <c r="K212" s="84">
        <v>0</v>
      </c>
      <c r="L212" s="84">
        <v>50</v>
      </c>
      <c r="M212" s="84">
        <v>0</v>
      </c>
      <c r="N212" s="84">
        <f>SUM(L212:M212)</f>
        <v>50</v>
      </c>
    </row>
    <row r="213" spans="1:14" ht="14.25">
      <c r="A213" s="145"/>
      <c r="B213" s="120">
        <v>633010</v>
      </c>
      <c r="C213" s="121" t="s">
        <v>146</v>
      </c>
      <c r="D213" s="84">
        <v>12</v>
      </c>
      <c r="E213" s="84">
        <v>0</v>
      </c>
      <c r="F213" s="84">
        <v>12</v>
      </c>
      <c r="G213" s="84">
        <v>0</v>
      </c>
      <c r="H213" s="84">
        <v>12</v>
      </c>
      <c r="I213" s="84">
        <v>0</v>
      </c>
      <c r="J213" s="84">
        <v>12</v>
      </c>
      <c r="K213" s="84">
        <v>0</v>
      </c>
      <c r="L213" s="84">
        <v>12</v>
      </c>
      <c r="M213" s="84">
        <v>0</v>
      </c>
      <c r="N213" s="84">
        <f>SUM(L213:M213)</f>
        <v>12</v>
      </c>
    </row>
    <row r="214" spans="1:14" ht="14.25">
      <c r="A214" s="145"/>
      <c r="B214" s="120">
        <v>633011</v>
      </c>
      <c r="C214" s="121" t="s">
        <v>98</v>
      </c>
      <c r="D214" s="84">
        <v>1300</v>
      </c>
      <c r="E214" s="84">
        <v>0</v>
      </c>
      <c r="F214" s="84">
        <v>1300</v>
      </c>
      <c r="G214" s="84">
        <v>0</v>
      </c>
      <c r="H214" s="84">
        <v>1300</v>
      </c>
      <c r="I214" s="84">
        <v>0</v>
      </c>
      <c r="J214" s="84">
        <v>1300</v>
      </c>
      <c r="K214" s="84">
        <v>0</v>
      </c>
      <c r="L214" s="84">
        <v>1300</v>
      </c>
      <c r="M214" s="84">
        <v>0</v>
      </c>
      <c r="N214" s="84">
        <f>SUM(L214:M214)</f>
        <v>1300</v>
      </c>
    </row>
    <row r="215" spans="1:14" ht="15">
      <c r="A215" s="145"/>
      <c r="B215" s="115">
        <v>635</v>
      </c>
      <c r="C215" s="119" t="s">
        <v>104</v>
      </c>
      <c r="D215" s="117">
        <v>30</v>
      </c>
      <c r="E215" s="117">
        <v>0</v>
      </c>
      <c r="F215" s="117">
        <v>30</v>
      </c>
      <c r="G215" s="117">
        <v>0</v>
      </c>
      <c r="H215" s="117">
        <v>30</v>
      </c>
      <c r="I215" s="117">
        <v>0</v>
      </c>
      <c r="J215" s="117">
        <v>30</v>
      </c>
      <c r="K215" s="117">
        <v>0</v>
      </c>
      <c r="L215" s="117">
        <v>30</v>
      </c>
      <c r="M215" s="117">
        <v>0</v>
      </c>
      <c r="N215" s="117">
        <v>30</v>
      </c>
    </row>
    <row r="216" spans="1:14" ht="15">
      <c r="A216" s="145"/>
      <c r="B216" s="115">
        <v>637</v>
      </c>
      <c r="C216" s="119" t="s">
        <v>106</v>
      </c>
      <c r="D216" s="117">
        <f>SUM(D217:D221)</f>
        <v>89</v>
      </c>
      <c r="E216" s="117">
        <f>SUM(E217:E221)</f>
        <v>0</v>
      </c>
      <c r="F216" s="117">
        <f>SUM(F217:F221)</f>
        <v>89</v>
      </c>
      <c r="G216" s="117">
        <v>0</v>
      </c>
      <c r="H216" s="117">
        <f aca="true" t="shared" si="57" ref="H216:N216">SUM(H217:H221)</f>
        <v>89</v>
      </c>
      <c r="I216" s="117">
        <f t="shared" si="57"/>
        <v>0</v>
      </c>
      <c r="J216" s="117">
        <f t="shared" si="57"/>
        <v>89</v>
      </c>
      <c r="K216" s="117">
        <f t="shared" si="57"/>
        <v>0</v>
      </c>
      <c r="L216" s="117">
        <f t="shared" si="57"/>
        <v>89</v>
      </c>
      <c r="M216" s="117">
        <f t="shared" si="57"/>
        <v>0</v>
      </c>
      <c r="N216" s="117">
        <f t="shared" si="57"/>
        <v>89</v>
      </c>
    </row>
    <row r="217" spans="1:14" ht="14.25">
      <c r="A217" s="145"/>
      <c r="B217" s="120">
        <v>637004</v>
      </c>
      <c r="C217" s="121" t="s">
        <v>111</v>
      </c>
      <c r="D217" s="84">
        <v>20</v>
      </c>
      <c r="E217" s="84">
        <v>0</v>
      </c>
      <c r="F217" s="84">
        <v>20</v>
      </c>
      <c r="G217" s="84">
        <v>0</v>
      </c>
      <c r="H217" s="84">
        <v>20</v>
      </c>
      <c r="I217" s="84">
        <v>0</v>
      </c>
      <c r="J217" s="84">
        <v>20</v>
      </c>
      <c r="K217" s="84">
        <v>0</v>
      </c>
      <c r="L217" s="84">
        <v>20</v>
      </c>
      <c r="M217" s="84">
        <v>0</v>
      </c>
      <c r="N217" s="84">
        <f>SUM(L217:M217)</f>
        <v>20</v>
      </c>
    </row>
    <row r="218" spans="1:14" ht="14.25">
      <c r="A218" s="145"/>
      <c r="B218" s="120">
        <v>637005</v>
      </c>
      <c r="C218" s="121" t="s">
        <v>112</v>
      </c>
      <c r="D218" s="84">
        <v>2</v>
      </c>
      <c r="E218" s="84">
        <v>0</v>
      </c>
      <c r="F218" s="84">
        <v>2</v>
      </c>
      <c r="G218" s="84">
        <v>0</v>
      </c>
      <c r="H218" s="84">
        <v>2</v>
      </c>
      <c r="I218" s="84">
        <v>0</v>
      </c>
      <c r="J218" s="84">
        <v>2</v>
      </c>
      <c r="K218" s="84">
        <v>0</v>
      </c>
      <c r="L218" s="84">
        <v>2</v>
      </c>
      <c r="M218" s="84">
        <v>0</v>
      </c>
      <c r="N218" s="84">
        <f>SUM(L218:M218)</f>
        <v>2</v>
      </c>
    </row>
    <row r="219" spans="1:14" ht="14.25">
      <c r="A219" s="145"/>
      <c r="B219" s="120">
        <v>637014</v>
      </c>
      <c r="C219" s="121" t="s">
        <v>117</v>
      </c>
      <c r="D219" s="84">
        <v>47</v>
      </c>
      <c r="E219" s="84">
        <v>0</v>
      </c>
      <c r="F219" s="84">
        <v>47</v>
      </c>
      <c r="G219" s="84">
        <v>0</v>
      </c>
      <c r="H219" s="84">
        <v>47</v>
      </c>
      <c r="I219" s="84">
        <v>0</v>
      </c>
      <c r="J219" s="84">
        <v>47</v>
      </c>
      <c r="K219" s="84">
        <v>0</v>
      </c>
      <c r="L219" s="84">
        <v>47</v>
      </c>
      <c r="M219" s="84">
        <v>0</v>
      </c>
      <c r="N219" s="84">
        <f>SUM(L219:M219)</f>
        <v>47</v>
      </c>
    </row>
    <row r="220" spans="1:14" ht="14.25">
      <c r="A220" s="145"/>
      <c r="B220" s="120">
        <v>637016</v>
      </c>
      <c r="C220" s="121" t="s">
        <v>119</v>
      </c>
      <c r="D220" s="84">
        <v>14</v>
      </c>
      <c r="E220" s="84">
        <v>0</v>
      </c>
      <c r="F220" s="84">
        <v>14</v>
      </c>
      <c r="G220" s="84">
        <v>0</v>
      </c>
      <c r="H220" s="84">
        <v>14</v>
      </c>
      <c r="I220" s="84">
        <v>0</v>
      </c>
      <c r="J220" s="84">
        <v>14</v>
      </c>
      <c r="K220" s="84">
        <v>0</v>
      </c>
      <c r="L220" s="84">
        <v>14</v>
      </c>
      <c r="M220" s="84">
        <v>0</v>
      </c>
      <c r="N220" s="84">
        <f>SUM(L220:M220)</f>
        <v>14</v>
      </c>
    </row>
    <row r="221" spans="1:14" ht="14.25">
      <c r="A221" s="145"/>
      <c r="B221" s="120">
        <v>637027</v>
      </c>
      <c r="C221" s="121" t="s">
        <v>122</v>
      </c>
      <c r="D221" s="84">
        <v>6</v>
      </c>
      <c r="E221" s="84">
        <v>0</v>
      </c>
      <c r="F221" s="84">
        <v>6</v>
      </c>
      <c r="G221" s="84">
        <v>0</v>
      </c>
      <c r="H221" s="84">
        <v>6</v>
      </c>
      <c r="I221" s="84">
        <v>0</v>
      </c>
      <c r="J221" s="84">
        <v>6</v>
      </c>
      <c r="K221" s="84">
        <v>0</v>
      </c>
      <c r="L221" s="84">
        <v>6</v>
      </c>
      <c r="M221" s="84">
        <v>0</v>
      </c>
      <c r="N221" s="84">
        <f>SUM(L221:M221)</f>
        <v>6</v>
      </c>
    </row>
    <row r="222" spans="1:14" ht="15">
      <c r="A222" s="145"/>
      <c r="B222" s="115">
        <v>640</v>
      </c>
      <c r="C222" s="119" t="s">
        <v>124</v>
      </c>
      <c r="D222" s="117">
        <f>SUM(D223)</f>
        <v>20</v>
      </c>
      <c r="E222" s="117">
        <f>SUM(E223)</f>
        <v>0</v>
      </c>
      <c r="F222" s="117">
        <f>SUM(F223)</f>
        <v>20</v>
      </c>
      <c r="G222" s="117">
        <v>0</v>
      </c>
      <c r="H222" s="117">
        <f aca="true" t="shared" si="58" ref="H222:N222">SUM(H223)</f>
        <v>20</v>
      </c>
      <c r="I222" s="117">
        <f t="shared" si="58"/>
        <v>0</v>
      </c>
      <c r="J222" s="117">
        <f t="shared" si="58"/>
        <v>20</v>
      </c>
      <c r="K222" s="117">
        <f t="shared" si="58"/>
        <v>0</v>
      </c>
      <c r="L222" s="117">
        <f t="shared" si="58"/>
        <v>20</v>
      </c>
      <c r="M222" s="117">
        <f t="shared" si="58"/>
        <v>0</v>
      </c>
      <c r="N222" s="117">
        <f t="shared" si="58"/>
        <v>20</v>
      </c>
    </row>
    <row r="223" spans="1:14" ht="14.25">
      <c r="A223" s="145"/>
      <c r="B223" s="120">
        <v>642015</v>
      </c>
      <c r="C223" s="121" t="s">
        <v>129</v>
      </c>
      <c r="D223" s="84">
        <v>20</v>
      </c>
      <c r="E223" s="84">
        <v>0</v>
      </c>
      <c r="F223" s="84">
        <v>20</v>
      </c>
      <c r="G223" s="84">
        <v>0</v>
      </c>
      <c r="H223" s="84">
        <v>20</v>
      </c>
      <c r="I223" s="84">
        <v>0</v>
      </c>
      <c r="J223" s="84">
        <v>20</v>
      </c>
      <c r="K223" s="84">
        <v>0</v>
      </c>
      <c r="L223" s="84">
        <v>20</v>
      </c>
      <c r="M223" s="84">
        <v>0</v>
      </c>
      <c r="N223" s="84">
        <f>SUM(L223:M223)</f>
        <v>20</v>
      </c>
    </row>
    <row r="224" spans="1:29" s="109" customFormat="1" ht="15">
      <c r="A224" s="379" t="s">
        <v>271</v>
      </c>
      <c r="B224" s="380" t="s">
        <v>270</v>
      </c>
      <c r="C224" s="381"/>
      <c r="D224" s="382">
        <f>D225+D226+D227</f>
        <v>368</v>
      </c>
      <c r="E224" s="382">
        <f>E225+E226+E227</f>
        <v>0</v>
      </c>
      <c r="F224" s="382">
        <f>F225+F226+F227</f>
        <v>368</v>
      </c>
      <c r="G224" s="382">
        <v>0</v>
      </c>
      <c r="H224" s="382">
        <f aca="true" t="shared" si="59" ref="H224:N224">H225+H226+H227</f>
        <v>368</v>
      </c>
      <c r="I224" s="382">
        <f t="shared" si="59"/>
        <v>0</v>
      </c>
      <c r="J224" s="382">
        <f t="shared" si="59"/>
        <v>368</v>
      </c>
      <c r="K224" s="382">
        <f t="shared" si="59"/>
        <v>0</v>
      </c>
      <c r="L224" s="382">
        <f t="shared" si="59"/>
        <v>368</v>
      </c>
      <c r="M224" s="382">
        <f t="shared" si="59"/>
        <v>0</v>
      </c>
      <c r="N224" s="382">
        <f t="shared" si="59"/>
        <v>368</v>
      </c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</row>
    <row r="225" spans="1:14" ht="15">
      <c r="A225" s="132"/>
      <c r="B225" s="115">
        <v>610</v>
      </c>
      <c r="C225" s="116" t="s">
        <v>83</v>
      </c>
      <c r="D225" s="117">
        <v>192</v>
      </c>
      <c r="E225" s="117">
        <v>0</v>
      </c>
      <c r="F225" s="117">
        <v>192</v>
      </c>
      <c r="G225" s="117">
        <v>0</v>
      </c>
      <c r="H225" s="117">
        <v>192</v>
      </c>
      <c r="I225" s="117">
        <v>0</v>
      </c>
      <c r="J225" s="117">
        <v>192</v>
      </c>
      <c r="K225" s="117">
        <v>0</v>
      </c>
      <c r="L225" s="117">
        <v>192</v>
      </c>
      <c r="M225" s="117">
        <v>0</v>
      </c>
      <c r="N225" s="117">
        <v>192</v>
      </c>
    </row>
    <row r="226" spans="1:14" ht="15">
      <c r="A226" s="132"/>
      <c r="B226" s="118">
        <v>620</v>
      </c>
      <c r="C226" s="116" t="s">
        <v>84</v>
      </c>
      <c r="D226" s="117">
        <v>67</v>
      </c>
      <c r="E226" s="117">
        <v>0</v>
      </c>
      <c r="F226" s="117">
        <v>67</v>
      </c>
      <c r="G226" s="117">
        <v>0</v>
      </c>
      <c r="H226" s="117">
        <v>67</v>
      </c>
      <c r="I226" s="117">
        <v>0</v>
      </c>
      <c r="J226" s="117">
        <v>67</v>
      </c>
      <c r="K226" s="117">
        <v>0</v>
      </c>
      <c r="L226" s="117">
        <v>67</v>
      </c>
      <c r="M226" s="117">
        <v>0</v>
      </c>
      <c r="N226" s="117">
        <v>67</v>
      </c>
    </row>
    <row r="227" spans="1:14" ht="15">
      <c r="A227" s="132"/>
      <c r="B227" s="115">
        <v>630</v>
      </c>
      <c r="C227" s="119" t="s">
        <v>85</v>
      </c>
      <c r="D227" s="117">
        <f>SUM(D228+D232+D233+D234)</f>
        <v>109</v>
      </c>
      <c r="E227" s="117">
        <f>SUM(E228+E232+E233+E234)</f>
        <v>0</v>
      </c>
      <c r="F227" s="117">
        <f>SUM(F228+F232+F233+F234)</f>
        <v>109</v>
      </c>
      <c r="G227" s="117">
        <v>0</v>
      </c>
      <c r="H227" s="117">
        <f aca="true" t="shared" si="60" ref="H227:N227">SUM(H228+H232+H233+H234)</f>
        <v>109</v>
      </c>
      <c r="I227" s="117">
        <f t="shared" si="60"/>
        <v>0</v>
      </c>
      <c r="J227" s="117">
        <f t="shared" si="60"/>
        <v>109</v>
      </c>
      <c r="K227" s="117">
        <f t="shared" si="60"/>
        <v>0</v>
      </c>
      <c r="L227" s="117">
        <f t="shared" si="60"/>
        <v>109</v>
      </c>
      <c r="M227" s="117">
        <f t="shared" si="60"/>
        <v>0</v>
      </c>
      <c r="N227" s="117">
        <f t="shared" si="60"/>
        <v>109</v>
      </c>
    </row>
    <row r="228" spans="1:14" ht="15">
      <c r="A228" s="145"/>
      <c r="B228" s="115">
        <v>633</v>
      </c>
      <c r="C228" s="119" t="s">
        <v>88</v>
      </c>
      <c r="D228" s="117">
        <f>SUM(D229:D231)</f>
        <v>70</v>
      </c>
      <c r="E228" s="117">
        <f>SUM(E229:E231)</f>
        <v>0</v>
      </c>
      <c r="F228" s="117">
        <f>SUM(F229:F231)</f>
        <v>70</v>
      </c>
      <c r="G228" s="117">
        <v>0</v>
      </c>
      <c r="H228" s="117">
        <f>SUM(H229:H231)</f>
        <v>70</v>
      </c>
      <c r="I228" s="117">
        <v>0</v>
      </c>
      <c r="J228" s="117">
        <f>SUM(J229:J231)</f>
        <v>70</v>
      </c>
      <c r="K228" s="117">
        <v>0</v>
      </c>
      <c r="L228" s="117">
        <f>SUM(L229:L231)</f>
        <v>70</v>
      </c>
      <c r="M228" s="117">
        <v>0</v>
      </c>
      <c r="N228" s="117">
        <f>SUM(N229:N231)</f>
        <v>70</v>
      </c>
    </row>
    <row r="229" spans="1:14" ht="14.25">
      <c r="A229" s="145"/>
      <c r="B229" s="120">
        <v>633006</v>
      </c>
      <c r="C229" s="123" t="s">
        <v>95</v>
      </c>
      <c r="D229" s="84">
        <v>18</v>
      </c>
      <c r="E229" s="84">
        <v>0</v>
      </c>
      <c r="F229" s="84">
        <v>18</v>
      </c>
      <c r="G229" s="84">
        <v>0</v>
      </c>
      <c r="H229" s="84">
        <v>18</v>
      </c>
      <c r="I229" s="84">
        <v>0</v>
      </c>
      <c r="J229" s="84">
        <v>18</v>
      </c>
      <c r="K229" s="84">
        <v>0</v>
      </c>
      <c r="L229" s="84">
        <v>18</v>
      </c>
      <c r="M229" s="84">
        <v>0</v>
      </c>
      <c r="N229" s="84">
        <f>SUM(L229:M229)</f>
        <v>18</v>
      </c>
    </row>
    <row r="230" spans="1:14" ht="14.25">
      <c r="A230" s="145"/>
      <c r="B230" s="120">
        <v>633010</v>
      </c>
      <c r="C230" s="121" t="s">
        <v>146</v>
      </c>
      <c r="D230" s="84">
        <v>51</v>
      </c>
      <c r="E230" s="84">
        <v>0</v>
      </c>
      <c r="F230" s="84">
        <v>51</v>
      </c>
      <c r="G230" s="84">
        <v>0</v>
      </c>
      <c r="H230" s="84">
        <v>51</v>
      </c>
      <c r="I230" s="84">
        <v>0</v>
      </c>
      <c r="J230" s="84">
        <v>51</v>
      </c>
      <c r="K230" s="84">
        <v>0</v>
      </c>
      <c r="L230" s="84">
        <v>51</v>
      </c>
      <c r="M230" s="84">
        <v>0</v>
      </c>
      <c r="N230" s="84">
        <f>SUM(L230:M230)</f>
        <v>51</v>
      </c>
    </row>
    <row r="231" spans="1:14" ht="14.25">
      <c r="A231" s="145"/>
      <c r="B231" s="120">
        <v>633015</v>
      </c>
      <c r="C231" s="121" t="s">
        <v>100</v>
      </c>
      <c r="D231" s="84">
        <v>1</v>
      </c>
      <c r="E231" s="84">
        <v>0</v>
      </c>
      <c r="F231" s="84">
        <v>1</v>
      </c>
      <c r="G231" s="84">
        <v>0</v>
      </c>
      <c r="H231" s="84">
        <v>1</v>
      </c>
      <c r="I231" s="84">
        <v>0</v>
      </c>
      <c r="J231" s="84">
        <v>1</v>
      </c>
      <c r="K231" s="84">
        <v>0</v>
      </c>
      <c r="L231" s="84">
        <v>1</v>
      </c>
      <c r="M231" s="84">
        <v>0</v>
      </c>
      <c r="N231" s="84">
        <f>SUM(L231:M231)</f>
        <v>1</v>
      </c>
    </row>
    <row r="232" spans="1:14" ht="15">
      <c r="A232" s="145"/>
      <c r="B232" s="115">
        <v>634</v>
      </c>
      <c r="C232" s="119" t="s">
        <v>102</v>
      </c>
      <c r="D232" s="117">
        <v>2</v>
      </c>
      <c r="E232" s="117">
        <v>0</v>
      </c>
      <c r="F232" s="117">
        <v>2</v>
      </c>
      <c r="G232" s="117">
        <v>0</v>
      </c>
      <c r="H232" s="117">
        <v>2</v>
      </c>
      <c r="I232" s="117">
        <v>0</v>
      </c>
      <c r="J232" s="117">
        <v>2</v>
      </c>
      <c r="K232" s="117">
        <v>0</v>
      </c>
      <c r="L232" s="117">
        <v>2</v>
      </c>
      <c r="M232" s="117">
        <v>0</v>
      </c>
      <c r="N232" s="117">
        <v>2</v>
      </c>
    </row>
    <row r="233" spans="1:14" ht="15">
      <c r="A233" s="145"/>
      <c r="B233" s="115">
        <v>635</v>
      </c>
      <c r="C233" s="119" t="s">
        <v>104</v>
      </c>
      <c r="D233" s="117">
        <v>1</v>
      </c>
      <c r="E233" s="117">
        <v>0</v>
      </c>
      <c r="F233" s="117">
        <v>1</v>
      </c>
      <c r="G233" s="117">
        <v>0</v>
      </c>
      <c r="H233" s="117">
        <v>1</v>
      </c>
      <c r="I233" s="117">
        <v>0</v>
      </c>
      <c r="J233" s="117">
        <v>1</v>
      </c>
      <c r="K233" s="117">
        <v>0</v>
      </c>
      <c r="L233" s="117">
        <v>1</v>
      </c>
      <c r="M233" s="117">
        <v>0</v>
      </c>
      <c r="N233" s="117">
        <v>1</v>
      </c>
    </row>
    <row r="234" spans="1:14" ht="15">
      <c r="A234" s="145"/>
      <c r="B234" s="115">
        <v>637</v>
      </c>
      <c r="C234" s="119" t="s">
        <v>106</v>
      </c>
      <c r="D234" s="117">
        <f>SUM(D235:D237)</f>
        <v>36</v>
      </c>
      <c r="E234" s="117">
        <f>SUM(E235:E237)</f>
        <v>0</v>
      </c>
      <c r="F234" s="117">
        <f>SUM(F235:F237)</f>
        <v>36</v>
      </c>
      <c r="G234" s="117">
        <v>0</v>
      </c>
      <c r="H234" s="117">
        <f aca="true" t="shared" si="61" ref="H234:N234">SUM(H235:H237)</f>
        <v>36</v>
      </c>
      <c r="I234" s="117">
        <f t="shared" si="61"/>
        <v>0</v>
      </c>
      <c r="J234" s="117">
        <f t="shared" si="61"/>
        <v>36</v>
      </c>
      <c r="K234" s="117">
        <f t="shared" si="61"/>
        <v>0</v>
      </c>
      <c r="L234" s="117">
        <f t="shared" si="61"/>
        <v>36</v>
      </c>
      <c r="M234" s="117">
        <f t="shared" si="61"/>
        <v>0</v>
      </c>
      <c r="N234" s="117">
        <f t="shared" si="61"/>
        <v>36</v>
      </c>
    </row>
    <row r="235" spans="1:14" ht="14.25">
      <c r="A235" s="145"/>
      <c r="B235" s="120">
        <v>637014</v>
      </c>
      <c r="C235" s="121" t="s">
        <v>117</v>
      </c>
      <c r="D235" s="84">
        <v>22</v>
      </c>
      <c r="E235" s="84">
        <v>0</v>
      </c>
      <c r="F235" s="84">
        <v>22</v>
      </c>
      <c r="G235" s="84">
        <v>0</v>
      </c>
      <c r="H235" s="84">
        <v>22</v>
      </c>
      <c r="I235" s="84">
        <v>0</v>
      </c>
      <c r="J235" s="84">
        <v>22</v>
      </c>
      <c r="K235" s="84">
        <v>0</v>
      </c>
      <c r="L235" s="84">
        <v>22</v>
      </c>
      <c r="M235" s="84">
        <v>0</v>
      </c>
      <c r="N235" s="84">
        <f>SUM(L235:M235)</f>
        <v>22</v>
      </c>
    </row>
    <row r="236" spans="1:14" ht="14.25">
      <c r="A236" s="145"/>
      <c r="B236" s="120">
        <v>637015</v>
      </c>
      <c r="C236" s="121" t="s">
        <v>118</v>
      </c>
      <c r="D236" s="84">
        <v>11</v>
      </c>
      <c r="E236" s="84">
        <v>0</v>
      </c>
      <c r="F236" s="84">
        <v>11</v>
      </c>
      <c r="G236" s="84">
        <v>0</v>
      </c>
      <c r="H236" s="84">
        <v>11</v>
      </c>
      <c r="I236" s="84">
        <v>0</v>
      </c>
      <c r="J236" s="84">
        <v>11</v>
      </c>
      <c r="K236" s="84">
        <v>0</v>
      </c>
      <c r="L236" s="84">
        <v>11</v>
      </c>
      <c r="M236" s="84">
        <v>0</v>
      </c>
      <c r="N236" s="84">
        <f>SUM(L236:M236)</f>
        <v>11</v>
      </c>
    </row>
    <row r="237" spans="1:14" ht="14.25">
      <c r="A237" s="145"/>
      <c r="B237" s="120">
        <v>637016</v>
      </c>
      <c r="C237" s="121" t="s">
        <v>119</v>
      </c>
      <c r="D237" s="84">
        <v>3</v>
      </c>
      <c r="E237" s="84">
        <v>0</v>
      </c>
      <c r="F237" s="84">
        <v>3</v>
      </c>
      <c r="G237" s="84">
        <v>0</v>
      </c>
      <c r="H237" s="84">
        <v>3</v>
      </c>
      <c r="I237" s="84">
        <v>0</v>
      </c>
      <c r="J237" s="84">
        <v>3</v>
      </c>
      <c r="K237" s="84">
        <v>0</v>
      </c>
      <c r="L237" s="84">
        <v>3</v>
      </c>
      <c r="M237" s="84">
        <v>0</v>
      </c>
      <c r="N237" s="84">
        <f>SUM(L237:M237)</f>
        <v>3</v>
      </c>
    </row>
    <row r="238" spans="1:29" s="109" customFormat="1" ht="15">
      <c r="A238" s="379" t="s">
        <v>273</v>
      </c>
      <c r="B238" s="380" t="s">
        <v>272</v>
      </c>
      <c r="C238" s="381"/>
      <c r="D238" s="382">
        <f>SUM(D239)</f>
        <v>40</v>
      </c>
      <c r="E238" s="382">
        <f>SUM(E239)</f>
        <v>0</v>
      </c>
      <c r="F238" s="382">
        <f>SUM(F239)</f>
        <v>40</v>
      </c>
      <c r="G238" s="382">
        <v>0</v>
      </c>
      <c r="H238" s="382">
        <f aca="true" t="shared" si="62" ref="H238:N238">SUM(H239)</f>
        <v>40</v>
      </c>
      <c r="I238" s="382">
        <f t="shared" si="62"/>
        <v>0</v>
      </c>
      <c r="J238" s="382">
        <f t="shared" si="62"/>
        <v>40</v>
      </c>
      <c r="K238" s="382">
        <f t="shared" si="62"/>
        <v>0</v>
      </c>
      <c r="L238" s="382">
        <f t="shared" si="62"/>
        <v>40</v>
      </c>
      <c r="M238" s="382">
        <f t="shared" si="62"/>
        <v>0</v>
      </c>
      <c r="N238" s="382">
        <f t="shared" si="62"/>
        <v>40</v>
      </c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</row>
    <row r="239" spans="1:29" s="109" customFormat="1" ht="15">
      <c r="A239" s="132"/>
      <c r="B239" s="115">
        <v>630</v>
      </c>
      <c r="C239" s="116" t="s">
        <v>85</v>
      </c>
      <c r="D239" s="117">
        <f>D240+D242</f>
        <v>40</v>
      </c>
      <c r="E239" s="117">
        <f>E240+E242</f>
        <v>0</v>
      </c>
      <c r="F239" s="117">
        <f>F240+F242</f>
        <v>40</v>
      </c>
      <c r="G239" s="117">
        <v>0</v>
      </c>
      <c r="H239" s="117">
        <f aca="true" t="shared" si="63" ref="H239:N239">H240+H242</f>
        <v>40</v>
      </c>
      <c r="I239" s="117">
        <f t="shared" si="63"/>
        <v>0</v>
      </c>
      <c r="J239" s="117">
        <f t="shared" si="63"/>
        <v>40</v>
      </c>
      <c r="K239" s="117">
        <f t="shared" si="63"/>
        <v>0</v>
      </c>
      <c r="L239" s="117">
        <f t="shared" si="63"/>
        <v>40</v>
      </c>
      <c r="M239" s="117">
        <f t="shared" si="63"/>
        <v>0</v>
      </c>
      <c r="N239" s="117">
        <f t="shared" si="63"/>
        <v>40</v>
      </c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</row>
    <row r="240" spans="1:29" s="109" customFormat="1" ht="15">
      <c r="A240" s="145"/>
      <c r="B240" s="115">
        <v>633</v>
      </c>
      <c r="C240" s="119" t="s">
        <v>88</v>
      </c>
      <c r="D240" s="117">
        <f>SUM(D241)</f>
        <v>20</v>
      </c>
      <c r="E240" s="117">
        <f>SUM(E241)</f>
        <v>0</v>
      </c>
      <c r="F240" s="117">
        <f>SUM(F241)</f>
        <v>20</v>
      </c>
      <c r="G240" s="117">
        <v>0</v>
      </c>
      <c r="H240" s="117">
        <f aca="true" t="shared" si="64" ref="H240:N240">SUM(H241)</f>
        <v>20</v>
      </c>
      <c r="I240" s="117">
        <f t="shared" si="64"/>
        <v>0</v>
      </c>
      <c r="J240" s="117">
        <f t="shared" si="64"/>
        <v>20</v>
      </c>
      <c r="K240" s="117">
        <f t="shared" si="64"/>
        <v>0</v>
      </c>
      <c r="L240" s="117">
        <f t="shared" si="64"/>
        <v>20</v>
      </c>
      <c r="M240" s="117">
        <f t="shared" si="64"/>
        <v>0</v>
      </c>
      <c r="N240" s="117">
        <f t="shared" si="64"/>
        <v>20</v>
      </c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</row>
    <row r="241" spans="1:29" s="109" customFormat="1" ht="14.25">
      <c r="A241" s="145"/>
      <c r="B241" s="120">
        <v>633006</v>
      </c>
      <c r="C241" s="123" t="s">
        <v>95</v>
      </c>
      <c r="D241" s="84">
        <v>20</v>
      </c>
      <c r="E241" s="84">
        <v>0</v>
      </c>
      <c r="F241" s="84">
        <v>20</v>
      </c>
      <c r="G241" s="84">
        <v>0</v>
      </c>
      <c r="H241" s="84">
        <v>20</v>
      </c>
      <c r="I241" s="84">
        <v>0</v>
      </c>
      <c r="J241" s="84">
        <v>20</v>
      </c>
      <c r="K241" s="84">
        <v>0</v>
      </c>
      <c r="L241" s="84">
        <v>20</v>
      </c>
      <c r="M241" s="84">
        <v>0</v>
      </c>
      <c r="N241" s="84">
        <f>SUM(L241:M241)</f>
        <v>20</v>
      </c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</row>
    <row r="242" spans="1:29" s="109" customFormat="1" ht="15">
      <c r="A242" s="132"/>
      <c r="B242" s="118">
        <v>637</v>
      </c>
      <c r="C242" s="116" t="s">
        <v>106</v>
      </c>
      <c r="D242" s="117">
        <f>SUM(D243)</f>
        <v>20</v>
      </c>
      <c r="E242" s="117">
        <f>SUM(E243)</f>
        <v>0</v>
      </c>
      <c r="F242" s="117">
        <f>SUM(F243)</f>
        <v>20</v>
      </c>
      <c r="G242" s="117">
        <v>0</v>
      </c>
      <c r="H242" s="117">
        <f aca="true" t="shared" si="65" ref="H242:N242">SUM(H243)</f>
        <v>20</v>
      </c>
      <c r="I242" s="117">
        <f t="shared" si="65"/>
        <v>0</v>
      </c>
      <c r="J242" s="117">
        <f t="shared" si="65"/>
        <v>20</v>
      </c>
      <c r="K242" s="117">
        <f t="shared" si="65"/>
        <v>0</v>
      </c>
      <c r="L242" s="117">
        <f t="shared" si="65"/>
        <v>20</v>
      </c>
      <c r="M242" s="117">
        <f t="shared" si="65"/>
        <v>0</v>
      </c>
      <c r="N242" s="117">
        <f t="shared" si="65"/>
        <v>20</v>
      </c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</row>
    <row r="243" spans="1:29" s="109" customFormat="1" ht="14.25">
      <c r="A243" s="145"/>
      <c r="B243" s="120">
        <v>637004</v>
      </c>
      <c r="C243" s="121" t="s">
        <v>111</v>
      </c>
      <c r="D243" s="84">
        <v>20</v>
      </c>
      <c r="E243" s="84">
        <v>0</v>
      </c>
      <c r="F243" s="84">
        <v>20</v>
      </c>
      <c r="G243" s="84">
        <v>0</v>
      </c>
      <c r="H243" s="84">
        <v>20</v>
      </c>
      <c r="I243" s="84">
        <v>0</v>
      </c>
      <c r="J243" s="84">
        <v>20</v>
      </c>
      <c r="K243" s="84">
        <v>0</v>
      </c>
      <c r="L243" s="84">
        <v>20</v>
      </c>
      <c r="M243" s="84">
        <v>0</v>
      </c>
      <c r="N243" s="84">
        <f>SUM(L243:M243)</f>
        <v>20</v>
      </c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</row>
    <row r="244" spans="1:29" s="109" customFormat="1" ht="15">
      <c r="A244" s="379" t="s">
        <v>275</v>
      </c>
      <c r="B244" s="380" t="s">
        <v>274</v>
      </c>
      <c r="C244" s="381"/>
      <c r="D244" s="382">
        <f aca="true" t="shared" si="66" ref="D244:F246">SUM(D245)</f>
        <v>1200</v>
      </c>
      <c r="E244" s="382">
        <f t="shared" si="66"/>
        <v>0</v>
      </c>
      <c r="F244" s="382">
        <f t="shared" si="66"/>
        <v>1200</v>
      </c>
      <c r="G244" s="382">
        <v>0</v>
      </c>
      <c r="H244" s="382">
        <f>SUM(H245)</f>
        <v>1200</v>
      </c>
      <c r="I244" s="382">
        <f aca="true" t="shared" si="67" ref="I244:N246">SUM(I245)</f>
        <v>0</v>
      </c>
      <c r="J244" s="382">
        <f t="shared" si="67"/>
        <v>1200</v>
      </c>
      <c r="K244" s="382">
        <f t="shared" si="67"/>
        <v>0</v>
      </c>
      <c r="L244" s="382">
        <f t="shared" si="67"/>
        <v>1200</v>
      </c>
      <c r="M244" s="382">
        <f t="shared" si="67"/>
        <v>0</v>
      </c>
      <c r="N244" s="382">
        <f t="shared" si="67"/>
        <v>1200</v>
      </c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</row>
    <row r="245" spans="1:29" s="109" customFormat="1" ht="15">
      <c r="A245" s="132"/>
      <c r="B245" s="115">
        <v>630</v>
      </c>
      <c r="C245" s="116" t="s">
        <v>85</v>
      </c>
      <c r="D245" s="117">
        <f t="shared" si="66"/>
        <v>1200</v>
      </c>
      <c r="E245" s="117">
        <f t="shared" si="66"/>
        <v>0</v>
      </c>
      <c r="F245" s="117">
        <f t="shared" si="66"/>
        <v>1200</v>
      </c>
      <c r="G245" s="117">
        <v>0</v>
      </c>
      <c r="H245" s="117">
        <f>SUM(H246)</f>
        <v>1200</v>
      </c>
      <c r="I245" s="117">
        <f t="shared" si="67"/>
        <v>0</v>
      </c>
      <c r="J245" s="117">
        <f t="shared" si="67"/>
        <v>1200</v>
      </c>
      <c r="K245" s="117">
        <f t="shared" si="67"/>
        <v>0</v>
      </c>
      <c r="L245" s="117">
        <f t="shared" si="67"/>
        <v>1200</v>
      </c>
      <c r="M245" s="117">
        <f t="shared" si="67"/>
        <v>0</v>
      </c>
      <c r="N245" s="117">
        <f t="shared" si="67"/>
        <v>1200</v>
      </c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</row>
    <row r="246" spans="1:29" s="109" customFormat="1" ht="15">
      <c r="A246" s="132"/>
      <c r="B246" s="115">
        <v>637</v>
      </c>
      <c r="C246" s="119" t="s">
        <v>106</v>
      </c>
      <c r="D246" s="117">
        <f t="shared" si="66"/>
        <v>1200</v>
      </c>
      <c r="E246" s="117">
        <f t="shared" si="66"/>
        <v>0</v>
      </c>
      <c r="F246" s="117">
        <f t="shared" si="66"/>
        <v>1200</v>
      </c>
      <c r="G246" s="117">
        <v>0</v>
      </c>
      <c r="H246" s="117">
        <f>SUM(H247)</f>
        <v>1200</v>
      </c>
      <c r="I246" s="117">
        <f t="shared" si="67"/>
        <v>0</v>
      </c>
      <c r="J246" s="117">
        <f t="shared" si="67"/>
        <v>1200</v>
      </c>
      <c r="K246" s="117">
        <f t="shared" si="67"/>
        <v>0</v>
      </c>
      <c r="L246" s="117">
        <f t="shared" si="67"/>
        <v>1200</v>
      </c>
      <c r="M246" s="117">
        <f t="shared" si="67"/>
        <v>0</v>
      </c>
      <c r="N246" s="117">
        <f t="shared" si="67"/>
        <v>1200</v>
      </c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</row>
    <row r="247" spans="1:29" s="109" customFormat="1" ht="14.25">
      <c r="A247" s="145"/>
      <c r="B247" s="120">
        <v>637004</v>
      </c>
      <c r="C247" s="121" t="s">
        <v>111</v>
      </c>
      <c r="D247" s="84">
        <v>1200</v>
      </c>
      <c r="E247" s="84">
        <v>0</v>
      </c>
      <c r="F247" s="84">
        <v>1200</v>
      </c>
      <c r="G247" s="84">
        <v>0</v>
      </c>
      <c r="H247" s="84">
        <v>1200</v>
      </c>
      <c r="I247" s="84">
        <v>0</v>
      </c>
      <c r="J247" s="84">
        <v>1200</v>
      </c>
      <c r="K247" s="84">
        <v>0</v>
      </c>
      <c r="L247" s="84">
        <v>1200</v>
      </c>
      <c r="M247" s="84">
        <v>0</v>
      </c>
      <c r="N247" s="84">
        <f>SUM(L247:M247)</f>
        <v>1200</v>
      </c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</row>
    <row r="248" spans="1:29" s="109" customFormat="1" ht="15">
      <c r="A248" s="379" t="s">
        <v>277</v>
      </c>
      <c r="B248" s="380" t="s">
        <v>276</v>
      </c>
      <c r="C248" s="381"/>
      <c r="D248" s="382">
        <f aca="true" t="shared" si="68" ref="D248:F249">SUM(D249)</f>
        <v>5786</v>
      </c>
      <c r="E248" s="382">
        <f t="shared" si="68"/>
        <v>0</v>
      </c>
      <c r="F248" s="382">
        <f t="shared" si="68"/>
        <v>7286</v>
      </c>
      <c r="G248" s="382">
        <v>0</v>
      </c>
      <c r="H248" s="382">
        <f aca="true" t="shared" si="69" ref="H248:N249">SUM(H249)</f>
        <v>7286</v>
      </c>
      <c r="I248" s="382">
        <f t="shared" si="69"/>
        <v>0</v>
      </c>
      <c r="J248" s="382">
        <f t="shared" si="69"/>
        <v>7286</v>
      </c>
      <c r="K248" s="382">
        <f t="shared" si="69"/>
        <v>0</v>
      </c>
      <c r="L248" s="382">
        <f t="shared" si="69"/>
        <v>7286</v>
      </c>
      <c r="M248" s="382">
        <f t="shared" si="69"/>
        <v>-450</v>
      </c>
      <c r="N248" s="382">
        <f t="shared" si="69"/>
        <v>6836</v>
      </c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</row>
    <row r="249" spans="1:29" s="109" customFormat="1" ht="15">
      <c r="A249" s="132"/>
      <c r="B249" s="115">
        <v>630</v>
      </c>
      <c r="C249" s="116" t="s">
        <v>85</v>
      </c>
      <c r="D249" s="117">
        <f t="shared" si="68"/>
        <v>5786</v>
      </c>
      <c r="E249" s="117">
        <f t="shared" si="68"/>
        <v>0</v>
      </c>
      <c r="F249" s="117">
        <f t="shared" si="68"/>
        <v>7286</v>
      </c>
      <c r="G249" s="117">
        <v>0</v>
      </c>
      <c r="H249" s="117">
        <f t="shared" si="69"/>
        <v>7286</v>
      </c>
      <c r="I249" s="117">
        <f t="shared" si="69"/>
        <v>0</v>
      </c>
      <c r="J249" s="117">
        <f t="shared" si="69"/>
        <v>7286</v>
      </c>
      <c r="K249" s="117">
        <f t="shared" si="69"/>
        <v>0</v>
      </c>
      <c r="L249" s="117">
        <f t="shared" si="69"/>
        <v>7286</v>
      </c>
      <c r="M249" s="117">
        <f t="shared" si="69"/>
        <v>-450</v>
      </c>
      <c r="N249" s="117">
        <f t="shared" si="69"/>
        <v>6836</v>
      </c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</row>
    <row r="250" spans="1:29" s="109" customFormat="1" ht="15">
      <c r="A250" s="132"/>
      <c r="B250" s="118">
        <v>637</v>
      </c>
      <c r="C250" s="116" t="s">
        <v>106</v>
      </c>
      <c r="D250" s="117">
        <f>SUM(D251:D252)</f>
        <v>5786</v>
      </c>
      <c r="E250" s="117">
        <f>SUM(E251:E252)</f>
        <v>0</v>
      </c>
      <c r="F250" s="117">
        <f>SUM(F251:F252)</f>
        <v>7286</v>
      </c>
      <c r="G250" s="117">
        <v>0</v>
      </c>
      <c r="H250" s="117">
        <f aca="true" t="shared" si="70" ref="H250:N250">SUM(H251:H252)</f>
        <v>7286</v>
      </c>
      <c r="I250" s="117">
        <f t="shared" si="70"/>
        <v>0</v>
      </c>
      <c r="J250" s="117">
        <f t="shared" si="70"/>
        <v>7286</v>
      </c>
      <c r="K250" s="117">
        <f t="shared" si="70"/>
        <v>0</v>
      </c>
      <c r="L250" s="117">
        <f t="shared" si="70"/>
        <v>7286</v>
      </c>
      <c r="M250" s="117">
        <f t="shared" si="70"/>
        <v>-450</v>
      </c>
      <c r="N250" s="117">
        <f t="shared" si="70"/>
        <v>6836</v>
      </c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</row>
    <row r="251" spans="1:29" s="109" customFormat="1" ht="14.25">
      <c r="A251" s="145"/>
      <c r="B251" s="120">
        <v>637005</v>
      </c>
      <c r="C251" s="121" t="s">
        <v>112</v>
      </c>
      <c r="D251" s="84">
        <v>1500</v>
      </c>
      <c r="E251" s="84">
        <v>0</v>
      </c>
      <c r="F251" s="84">
        <v>3000</v>
      </c>
      <c r="G251" s="84">
        <v>0</v>
      </c>
      <c r="H251" s="84">
        <v>3000</v>
      </c>
      <c r="I251" s="84">
        <v>0</v>
      </c>
      <c r="J251" s="84">
        <v>3000</v>
      </c>
      <c r="K251" s="84">
        <v>0</v>
      </c>
      <c r="L251" s="84">
        <v>3000</v>
      </c>
      <c r="M251" s="84">
        <v>-450</v>
      </c>
      <c r="N251" s="84">
        <f>SUM(L251:M251)</f>
        <v>2550</v>
      </c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</row>
    <row r="252" spans="1:29" s="109" customFormat="1" ht="14.25">
      <c r="A252" s="145"/>
      <c r="B252" s="120">
        <v>637011</v>
      </c>
      <c r="C252" s="121" t="s">
        <v>147</v>
      </c>
      <c r="D252" s="84">
        <f>2750+1536</f>
        <v>4286</v>
      </c>
      <c r="E252" s="84">
        <v>0</v>
      </c>
      <c r="F252" s="84">
        <f>2750+1536</f>
        <v>4286</v>
      </c>
      <c r="G252" s="84">
        <v>0</v>
      </c>
      <c r="H252" s="84">
        <f>2750+1536</f>
        <v>4286</v>
      </c>
      <c r="I252" s="84">
        <v>0</v>
      </c>
      <c r="J252" s="84">
        <f>2750+1536</f>
        <v>4286</v>
      </c>
      <c r="K252" s="84">
        <v>0</v>
      </c>
      <c r="L252" s="84">
        <f>2750+1536</f>
        <v>4286</v>
      </c>
      <c r="M252" s="84">
        <v>0</v>
      </c>
      <c r="N252" s="84">
        <f>SUM(L252:M252)</f>
        <v>4286</v>
      </c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</row>
    <row r="253" spans="1:29" s="109" customFormat="1" ht="15">
      <c r="A253" s="379" t="s">
        <v>278</v>
      </c>
      <c r="B253" s="380" t="s">
        <v>227</v>
      </c>
      <c r="C253" s="385"/>
      <c r="D253" s="382">
        <f aca="true" t="shared" si="71" ref="D253:J253">SUM(D254+D257)</f>
        <v>87200</v>
      </c>
      <c r="E253" s="382">
        <f t="shared" si="71"/>
        <v>0</v>
      </c>
      <c r="F253" s="382">
        <f t="shared" si="71"/>
        <v>87200</v>
      </c>
      <c r="G253" s="382">
        <f t="shared" si="71"/>
        <v>11597</v>
      </c>
      <c r="H253" s="382">
        <f t="shared" si="71"/>
        <v>98797</v>
      </c>
      <c r="I253" s="382">
        <f t="shared" si="71"/>
        <v>0</v>
      </c>
      <c r="J253" s="382">
        <f t="shared" si="71"/>
        <v>98797</v>
      </c>
      <c r="K253" s="382">
        <f>SUM(K254+K257)</f>
        <v>0</v>
      </c>
      <c r="L253" s="382">
        <f>SUM(L254+L257)</f>
        <v>98797</v>
      </c>
      <c r="M253" s="382">
        <f>SUM(M254+M257)</f>
        <v>0</v>
      </c>
      <c r="N253" s="382">
        <f>SUM(N254+N257)</f>
        <v>98797</v>
      </c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</row>
    <row r="254" spans="1:29" s="129" customFormat="1" ht="15">
      <c r="A254" s="132"/>
      <c r="B254" s="115">
        <v>630</v>
      </c>
      <c r="C254" s="116" t="s">
        <v>85</v>
      </c>
      <c r="D254" s="117">
        <f aca="true" t="shared" si="72" ref="D254:F255">SUM(D255)</f>
        <v>9000</v>
      </c>
      <c r="E254" s="117">
        <f t="shared" si="72"/>
        <v>0</v>
      </c>
      <c r="F254" s="117">
        <f t="shared" si="72"/>
        <v>9000</v>
      </c>
      <c r="G254" s="117">
        <v>0</v>
      </c>
      <c r="H254" s="117">
        <f aca="true" t="shared" si="73" ref="H254:N254">SUM(H255)</f>
        <v>9000</v>
      </c>
      <c r="I254" s="117">
        <f t="shared" si="73"/>
        <v>0</v>
      </c>
      <c r="J254" s="117">
        <f t="shared" si="73"/>
        <v>9000</v>
      </c>
      <c r="K254" s="117">
        <f t="shared" si="73"/>
        <v>0</v>
      </c>
      <c r="L254" s="117">
        <f t="shared" si="73"/>
        <v>9000</v>
      </c>
      <c r="M254" s="117">
        <f t="shared" si="73"/>
        <v>0</v>
      </c>
      <c r="N254" s="117">
        <f t="shared" si="73"/>
        <v>9000</v>
      </c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14" ht="15">
      <c r="A255" s="145"/>
      <c r="B255" s="115">
        <v>637</v>
      </c>
      <c r="C255" s="119" t="s">
        <v>106</v>
      </c>
      <c r="D255" s="117">
        <f t="shared" si="72"/>
        <v>9000</v>
      </c>
      <c r="E255" s="117">
        <f t="shared" si="72"/>
        <v>0</v>
      </c>
      <c r="F255" s="117">
        <f t="shared" si="72"/>
        <v>9000</v>
      </c>
      <c r="G255" s="117">
        <v>0</v>
      </c>
      <c r="H255" s="117">
        <f>SUM(H256)</f>
        <v>9000</v>
      </c>
      <c r="I255" s="117">
        <v>0</v>
      </c>
      <c r="J255" s="117">
        <f>SUM(J256)</f>
        <v>9000</v>
      </c>
      <c r="K255" s="117">
        <v>0</v>
      </c>
      <c r="L255" s="117">
        <f>SUM(L256)</f>
        <v>9000</v>
      </c>
      <c r="M255" s="117">
        <v>0</v>
      </c>
      <c r="N255" s="117">
        <f>SUM(N256)</f>
        <v>9000</v>
      </c>
    </row>
    <row r="256" spans="1:14" ht="14.25">
      <c r="A256" s="145"/>
      <c r="B256" s="120">
        <v>637004</v>
      </c>
      <c r="C256" s="121" t="s">
        <v>111</v>
      </c>
      <c r="D256" s="84">
        <v>9000</v>
      </c>
      <c r="E256" s="84">
        <v>0</v>
      </c>
      <c r="F256" s="84">
        <v>9000</v>
      </c>
      <c r="G256" s="84">
        <v>0</v>
      </c>
      <c r="H256" s="84">
        <v>9000</v>
      </c>
      <c r="I256" s="84">
        <v>0</v>
      </c>
      <c r="J256" s="84">
        <v>9000</v>
      </c>
      <c r="K256" s="84">
        <v>0</v>
      </c>
      <c r="L256" s="84">
        <v>9000</v>
      </c>
      <c r="M256" s="84">
        <v>0</v>
      </c>
      <c r="N256" s="84">
        <f>SUM(L256:M256)</f>
        <v>9000</v>
      </c>
    </row>
    <row r="257" spans="1:14" ht="15">
      <c r="A257" s="145"/>
      <c r="B257" s="115">
        <v>640</v>
      </c>
      <c r="C257" s="119" t="s">
        <v>124</v>
      </c>
      <c r="D257" s="117">
        <f>SUM(D258)</f>
        <v>78200</v>
      </c>
      <c r="E257" s="117">
        <f>SUM(E258)</f>
        <v>0</v>
      </c>
      <c r="F257" s="117">
        <f>SUM(F258)</f>
        <v>78200</v>
      </c>
      <c r="G257" s="117">
        <f aca="true" t="shared" si="74" ref="G257:L257">SUM(G258:G259)</f>
        <v>11597</v>
      </c>
      <c r="H257" s="117">
        <f t="shared" si="74"/>
        <v>89797</v>
      </c>
      <c r="I257" s="117">
        <f t="shared" si="74"/>
        <v>0</v>
      </c>
      <c r="J257" s="117">
        <f t="shared" si="74"/>
        <v>89797</v>
      </c>
      <c r="K257" s="117">
        <f t="shared" si="74"/>
        <v>0</v>
      </c>
      <c r="L257" s="117">
        <f t="shared" si="74"/>
        <v>89797</v>
      </c>
      <c r="M257" s="117">
        <f>SUM(M258:M259)</f>
        <v>0</v>
      </c>
      <c r="N257" s="117">
        <f>SUM(N258:N259)</f>
        <v>89797</v>
      </c>
    </row>
    <row r="258" spans="1:14" ht="14.25">
      <c r="A258" s="145"/>
      <c r="B258" s="120">
        <v>644002</v>
      </c>
      <c r="C258" s="121" t="s">
        <v>148</v>
      </c>
      <c r="D258" s="84">
        <v>78200</v>
      </c>
      <c r="E258" s="84">
        <v>0</v>
      </c>
      <c r="F258" s="84">
        <v>78200</v>
      </c>
      <c r="G258" s="84">
        <v>0</v>
      </c>
      <c r="H258" s="84">
        <v>78200</v>
      </c>
      <c r="I258" s="84">
        <v>0</v>
      </c>
      <c r="J258" s="84">
        <v>78200</v>
      </c>
      <c r="K258" s="84">
        <v>0</v>
      </c>
      <c r="L258" s="84">
        <v>78200</v>
      </c>
      <c r="M258" s="84">
        <v>0</v>
      </c>
      <c r="N258" s="84">
        <f>SUM(L258:M258)</f>
        <v>78200</v>
      </c>
    </row>
    <row r="259" spans="1:14" ht="14.25">
      <c r="A259" s="145"/>
      <c r="B259" s="120">
        <v>644002</v>
      </c>
      <c r="C259" s="121" t="s">
        <v>325</v>
      </c>
      <c r="D259" s="84">
        <v>0</v>
      </c>
      <c r="E259" s="84">
        <v>0</v>
      </c>
      <c r="F259" s="84">
        <v>0</v>
      </c>
      <c r="G259" s="84">
        <v>11597</v>
      </c>
      <c r="H259" s="84">
        <f>G259+F259</f>
        <v>11597</v>
      </c>
      <c r="I259" s="84">
        <v>0</v>
      </c>
      <c r="J259" s="84">
        <f>I259+H259</f>
        <v>11597</v>
      </c>
      <c r="K259" s="84">
        <v>0</v>
      </c>
      <c r="L259" s="84">
        <f>K259+J259</f>
        <v>11597</v>
      </c>
      <c r="M259" s="84">
        <v>0</v>
      </c>
      <c r="N259" s="84">
        <f>SUM(L259:M259)</f>
        <v>11597</v>
      </c>
    </row>
    <row r="260" spans="1:29" s="109" customFormat="1" ht="15">
      <c r="A260" s="379" t="s">
        <v>280</v>
      </c>
      <c r="B260" s="387" t="s">
        <v>279</v>
      </c>
      <c r="C260" s="385"/>
      <c r="D260" s="382">
        <f>D261</f>
        <v>43950</v>
      </c>
      <c r="E260" s="382">
        <f>E261</f>
        <v>0</v>
      </c>
      <c r="F260" s="382">
        <f>F261</f>
        <v>43950</v>
      </c>
      <c r="G260" s="382">
        <v>0</v>
      </c>
      <c r="H260" s="382">
        <f aca="true" t="shared" si="75" ref="H260:N260">H261</f>
        <v>43950</v>
      </c>
      <c r="I260" s="382">
        <f t="shared" si="75"/>
        <v>0</v>
      </c>
      <c r="J260" s="382">
        <f t="shared" si="75"/>
        <v>43950</v>
      </c>
      <c r="K260" s="382">
        <f t="shared" si="75"/>
        <v>0</v>
      </c>
      <c r="L260" s="382">
        <f t="shared" si="75"/>
        <v>43950</v>
      </c>
      <c r="M260" s="382">
        <f t="shared" si="75"/>
        <v>1955</v>
      </c>
      <c r="N260" s="382">
        <f t="shared" si="75"/>
        <v>45905</v>
      </c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</row>
    <row r="261" spans="1:29" s="129" customFormat="1" ht="15">
      <c r="A261" s="132"/>
      <c r="B261" s="118">
        <v>630</v>
      </c>
      <c r="C261" s="116" t="s">
        <v>85</v>
      </c>
      <c r="D261" s="117">
        <f>SUM(D262)</f>
        <v>43950</v>
      </c>
      <c r="E261" s="117">
        <f>SUM(E262)</f>
        <v>0</v>
      </c>
      <c r="F261" s="117">
        <f>SUM(F262)</f>
        <v>43950</v>
      </c>
      <c r="G261" s="117">
        <v>0</v>
      </c>
      <c r="H261" s="117">
        <f>SUM(H262)</f>
        <v>43950</v>
      </c>
      <c r="I261" s="117">
        <f>SUM(I262)</f>
        <v>0</v>
      </c>
      <c r="J261" s="117">
        <f>SUM(J262)</f>
        <v>43950</v>
      </c>
      <c r="K261" s="117">
        <f>SUM(K262)</f>
        <v>0</v>
      </c>
      <c r="L261" s="117">
        <f>SUM(L262+L263)</f>
        <v>43950</v>
      </c>
      <c r="M261" s="117">
        <f>SUM(M262+M263)</f>
        <v>1955</v>
      </c>
      <c r="N261" s="117">
        <f>SUM(N262+N263)</f>
        <v>45905</v>
      </c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</row>
    <row r="262" spans="1:29" s="109" customFormat="1" ht="15">
      <c r="A262" s="145"/>
      <c r="B262" s="115">
        <v>635</v>
      </c>
      <c r="C262" s="119" t="s">
        <v>104</v>
      </c>
      <c r="D262" s="117">
        <v>43950</v>
      </c>
      <c r="E262" s="117">
        <v>0</v>
      </c>
      <c r="F262" s="117">
        <v>43950</v>
      </c>
      <c r="G262" s="117">
        <v>0</v>
      </c>
      <c r="H262" s="117">
        <v>43950</v>
      </c>
      <c r="I262" s="117">
        <v>0</v>
      </c>
      <c r="J262" s="117">
        <v>43950</v>
      </c>
      <c r="K262" s="117">
        <v>0</v>
      </c>
      <c r="L262" s="117">
        <v>43950</v>
      </c>
      <c r="M262" s="117">
        <v>530</v>
      </c>
      <c r="N262" s="117">
        <f>SUM(L262:M262)</f>
        <v>44480</v>
      </c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</row>
    <row r="263" spans="1:29" s="109" customFormat="1" ht="15">
      <c r="A263" s="145"/>
      <c r="B263" s="115">
        <v>637</v>
      </c>
      <c r="C263" s="119" t="s">
        <v>106</v>
      </c>
      <c r="D263" s="117">
        <v>43950</v>
      </c>
      <c r="E263" s="117">
        <v>0</v>
      </c>
      <c r="F263" s="117">
        <v>43950</v>
      </c>
      <c r="G263" s="117">
        <v>0</v>
      </c>
      <c r="H263" s="117">
        <v>43950</v>
      </c>
      <c r="I263" s="117">
        <v>0</v>
      </c>
      <c r="J263" s="117">
        <v>43950</v>
      </c>
      <c r="K263" s="117">
        <v>0</v>
      </c>
      <c r="L263" s="117">
        <f>SUM(L264)</f>
        <v>0</v>
      </c>
      <c r="M263" s="117">
        <f>SUM(M264)</f>
        <v>1425</v>
      </c>
      <c r="N263" s="117">
        <f>SUM(N264)</f>
        <v>1425</v>
      </c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</row>
    <row r="264" spans="1:29" s="109" customFormat="1" ht="15">
      <c r="A264" s="145"/>
      <c r="B264" s="122">
        <v>637011</v>
      </c>
      <c r="C264" s="121" t="s">
        <v>147</v>
      </c>
      <c r="D264" s="117"/>
      <c r="E264" s="117"/>
      <c r="F264" s="117"/>
      <c r="G264" s="117"/>
      <c r="H264" s="117"/>
      <c r="I264" s="117"/>
      <c r="J264" s="117"/>
      <c r="K264" s="117"/>
      <c r="L264" s="84">
        <v>0</v>
      </c>
      <c r="M264" s="84">
        <v>1425</v>
      </c>
      <c r="N264" s="84">
        <f>SUM(L264:M264)</f>
        <v>1425</v>
      </c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</row>
    <row r="265" spans="1:29" s="109" customFormat="1" ht="15">
      <c r="A265" s="379" t="s">
        <v>282</v>
      </c>
      <c r="B265" s="380" t="s">
        <v>281</v>
      </c>
      <c r="C265" s="386"/>
      <c r="D265" s="382">
        <f aca="true" t="shared" si="76" ref="D265:N265">D266</f>
        <v>4001</v>
      </c>
      <c r="E265" s="382">
        <f t="shared" si="76"/>
        <v>0</v>
      </c>
      <c r="F265" s="382">
        <f t="shared" si="76"/>
        <v>4001</v>
      </c>
      <c r="G265" s="382">
        <f t="shared" si="76"/>
        <v>0</v>
      </c>
      <c r="H265" s="382">
        <f t="shared" si="76"/>
        <v>4001</v>
      </c>
      <c r="I265" s="382">
        <f t="shared" si="76"/>
        <v>451</v>
      </c>
      <c r="J265" s="382">
        <f t="shared" si="76"/>
        <v>4452</v>
      </c>
      <c r="K265" s="382">
        <f t="shared" si="76"/>
        <v>0</v>
      </c>
      <c r="L265" s="382">
        <f t="shared" si="76"/>
        <v>4452</v>
      </c>
      <c r="M265" s="382">
        <f t="shared" si="76"/>
        <v>0</v>
      </c>
      <c r="N265" s="382">
        <f t="shared" si="76"/>
        <v>4452</v>
      </c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</row>
    <row r="266" spans="1:29" s="109" customFormat="1" ht="15">
      <c r="A266" s="145"/>
      <c r="B266" s="115">
        <v>640</v>
      </c>
      <c r="C266" s="119" t="s">
        <v>124</v>
      </c>
      <c r="D266" s="117">
        <f aca="true" t="shared" si="77" ref="D266:N266">SUM(D267)</f>
        <v>4001</v>
      </c>
      <c r="E266" s="117">
        <f t="shared" si="77"/>
        <v>0</v>
      </c>
      <c r="F266" s="117">
        <f t="shared" si="77"/>
        <v>4001</v>
      </c>
      <c r="G266" s="117">
        <f t="shared" si="77"/>
        <v>0</v>
      </c>
      <c r="H266" s="117">
        <f t="shared" si="77"/>
        <v>4001</v>
      </c>
      <c r="I266" s="117">
        <f t="shared" si="77"/>
        <v>451</v>
      </c>
      <c r="J266" s="117">
        <f t="shared" si="77"/>
        <v>4452</v>
      </c>
      <c r="K266" s="117">
        <f t="shared" si="77"/>
        <v>0</v>
      </c>
      <c r="L266" s="117">
        <f t="shared" si="77"/>
        <v>4452</v>
      </c>
      <c r="M266" s="117">
        <f t="shared" si="77"/>
        <v>0</v>
      </c>
      <c r="N266" s="117">
        <f t="shared" si="77"/>
        <v>4452</v>
      </c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</row>
    <row r="267" spans="1:29" s="109" customFormat="1" ht="14.25">
      <c r="A267" s="145"/>
      <c r="B267" s="176">
        <v>641001</v>
      </c>
      <c r="C267" s="121" t="s">
        <v>375</v>
      </c>
      <c r="D267" s="84">
        <v>4001</v>
      </c>
      <c r="E267" s="84">
        <v>0</v>
      </c>
      <c r="F267" s="84">
        <v>4001</v>
      </c>
      <c r="G267" s="84">
        <v>0</v>
      </c>
      <c r="H267" s="84">
        <f>SUM(F267:G267)</f>
        <v>4001</v>
      </c>
      <c r="I267" s="84">
        <v>451</v>
      </c>
      <c r="J267" s="84">
        <f>SUM(H267:I267)</f>
        <v>4452</v>
      </c>
      <c r="K267" s="84">
        <v>0</v>
      </c>
      <c r="L267" s="84">
        <f>SUM(J267:K267)</f>
        <v>4452</v>
      </c>
      <c r="M267" s="84">
        <v>0</v>
      </c>
      <c r="N267" s="84">
        <f>SUM(L267:M267)</f>
        <v>4452</v>
      </c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</row>
    <row r="268" spans="1:29" s="109" customFormat="1" ht="15">
      <c r="A268" s="379" t="s">
        <v>284</v>
      </c>
      <c r="B268" s="380" t="s">
        <v>283</v>
      </c>
      <c r="C268" s="381"/>
      <c r="D268" s="382">
        <f>SUM(D269)</f>
        <v>37627</v>
      </c>
      <c r="E268" s="382">
        <f>SUM(E269)</f>
        <v>35000</v>
      </c>
      <c r="F268" s="382">
        <f>SUM(F269)</f>
        <v>72627</v>
      </c>
      <c r="G268" s="382">
        <v>0</v>
      </c>
      <c r="H268" s="382">
        <f aca="true" t="shared" si="78" ref="H268:N268">SUM(H269)</f>
        <v>72627</v>
      </c>
      <c r="I268" s="382">
        <f t="shared" si="78"/>
        <v>0</v>
      </c>
      <c r="J268" s="382">
        <f t="shared" si="78"/>
        <v>72627</v>
      </c>
      <c r="K268" s="382">
        <f t="shared" si="78"/>
        <v>0</v>
      </c>
      <c r="L268" s="382">
        <f t="shared" si="78"/>
        <v>72627</v>
      </c>
      <c r="M268" s="382">
        <f t="shared" si="78"/>
        <v>365</v>
      </c>
      <c r="N268" s="382">
        <f t="shared" si="78"/>
        <v>72992</v>
      </c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</row>
    <row r="269" spans="1:29" s="109" customFormat="1" ht="15">
      <c r="A269" s="132"/>
      <c r="B269" s="124">
        <v>630</v>
      </c>
      <c r="C269" s="116" t="s">
        <v>85</v>
      </c>
      <c r="D269" s="117">
        <f>D270+D273+D275</f>
        <v>37627</v>
      </c>
      <c r="E269" s="117">
        <f>E270+E273+E275</f>
        <v>35000</v>
      </c>
      <c r="F269" s="117">
        <f>F270+F273+F275</f>
        <v>72627</v>
      </c>
      <c r="G269" s="117">
        <v>0</v>
      </c>
      <c r="H269" s="117">
        <f aca="true" t="shared" si="79" ref="H269:N269">H270+H273+H275</f>
        <v>72627</v>
      </c>
      <c r="I269" s="117">
        <f t="shared" si="79"/>
        <v>0</v>
      </c>
      <c r="J269" s="117">
        <f t="shared" si="79"/>
        <v>72627</v>
      </c>
      <c r="K269" s="117">
        <f t="shared" si="79"/>
        <v>0</v>
      </c>
      <c r="L269" s="117">
        <f t="shared" si="79"/>
        <v>72627</v>
      </c>
      <c r="M269" s="117">
        <f t="shared" si="79"/>
        <v>365</v>
      </c>
      <c r="N269" s="117">
        <f t="shared" si="79"/>
        <v>72992</v>
      </c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</row>
    <row r="270" spans="1:29" s="109" customFormat="1" ht="15">
      <c r="A270" s="132"/>
      <c r="B270" s="115">
        <v>632</v>
      </c>
      <c r="C270" s="116" t="s">
        <v>87</v>
      </c>
      <c r="D270" s="117">
        <f>SUM(D271)</f>
        <v>200</v>
      </c>
      <c r="E270" s="117">
        <f>SUM(E271)</f>
        <v>0</v>
      </c>
      <c r="F270" s="117">
        <f>SUM(F271)</f>
        <v>200</v>
      </c>
      <c r="G270" s="117">
        <v>0</v>
      </c>
      <c r="H270" s="117">
        <f aca="true" t="shared" si="80" ref="H270:N270">SUM(H271)</f>
        <v>200</v>
      </c>
      <c r="I270" s="117">
        <f t="shared" si="80"/>
        <v>0</v>
      </c>
      <c r="J270" s="117">
        <f t="shared" si="80"/>
        <v>200</v>
      </c>
      <c r="K270" s="117">
        <f t="shared" si="80"/>
        <v>0</v>
      </c>
      <c r="L270" s="117">
        <f t="shared" si="80"/>
        <v>200</v>
      </c>
      <c r="M270" s="117">
        <f t="shared" si="80"/>
        <v>0</v>
      </c>
      <c r="N270" s="117">
        <f t="shared" si="80"/>
        <v>200</v>
      </c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</row>
    <row r="271" spans="1:29" s="109" customFormat="1" ht="15" thickBot="1">
      <c r="A271" s="208"/>
      <c r="B271" s="180">
        <v>632002</v>
      </c>
      <c r="C271" s="181" t="s">
        <v>149</v>
      </c>
      <c r="D271" s="182">
        <v>200</v>
      </c>
      <c r="E271" s="182">
        <v>0</v>
      </c>
      <c r="F271" s="182">
        <v>200</v>
      </c>
      <c r="G271" s="182">
        <v>0</v>
      </c>
      <c r="H271" s="182">
        <v>200</v>
      </c>
      <c r="I271" s="182">
        <v>0</v>
      </c>
      <c r="J271" s="182">
        <v>200</v>
      </c>
      <c r="K271" s="182">
        <v>0</v>
      </c>
      <c r="L271" s="182">
        <v>200</v>
      </c>
      <c r="M271" s="182">
        <v>0</v>
      </c>
      <c r="N271" s="182">
        <f>SUM(L271:M271)</f>
        <v>200</v>
      </c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</row>
    <row r="272" spans="1:29" s="109" customFormat="1" ht="16.5" thickBot="1">
      <c r="A272" s="195"/>
      <c r="B272" s="130"/>
      <c r="C272" s="108"/>
      <c r="D272" s="89"/>
      <c r="E272" s="89"/>
      <c r="F272" s="7"/>
      <c r="G272" s="89"/>
      <c r="H272" s="7" t="s">
        <v>240</v>
      </c>
      <c r="I272" s="89"/>
      <c r="J272" s="7"/>
      <c r="K272" s="89"/>
      <c r="L272" s="7"/>
      <c r="M272" s="89"/>
      <c r="N272" s="7" t="s">
        <v>240</v>
      </c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</row>
    <row r="273" spans="1:29" s="109" customFormat="1" ht="15">
      <c r="A273" s="207"/>
      <c r="B273" s="187">
        <v>635</v>
      </c>
      <c r="C273" s="188" t="s">
        <v>104</v>
      </c>
      <c r="D273" s="189">
        <f>SUM(D274)</f>
        <v>23427</v>
      </c>
      <c r="E273" s="189">
        <f>SUM(E274)</f>
        <v>0</v>
      </c>
      <c r="F273" s="189">
        <f>SUM(F274)</f>
        <v>23427</v>
      </c>
      <c r="G273" s="189">
        <v>0</v>
      </c>
      <c r="H273" s="189">
        <f aca="true" t="shared" si="81" ref="H273:N273">SUM(H274)</f>
        <v>23427</v>
      </c>
      <c r="I273" s="189">
        <f t="shared" si="81"/>
        <v>0</v>
      </c>
      <c r="J273" s="189">
        <f t="shared" si="81"/>
        <v>23427</v>
      </c>
      <c r="K273" s="189">
        <f t="shared" si="81"/>
        <v>0</v>
      </c>
      <c r="L273" s="189">
        <f t="shared" si="81"/>
        <v>23427</v>
      </c>
      <c r="M273" s="189">
        <f t="shared" si="81"/>
        <v>365</v>
      </c>
      <c r="N273" s="189">
        <f t="shared" si="81"/>
        <v>23792</v>
      </c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</row>
    <row r="274" spans="1:29" s="109" customFormat="1" ht="14.25">
      <c r="A274" s="145"/>
      <c r="B274" s="120">
        <v>635006</v>
      </c>
      <c r="C274" s="121" t="s">
        <v>150</v>
      </c>
      <c r="D274" s="84">
        <v>23427</v>
      </c>
      <c r="E274" s="84">
        <v>0</v>
      </c>
      <c r="F274" s="84">
        <v>23427</v>
      </c>
      <c r="G274" s="84">
        <v>0</v>
      </c>
      <c r="H274" s="84">
        <v>23427</v>
      </c>
      <c r="I274" s="84">
        <v>0</v>
      </c>
      <c r="J274" s="84">
        <v>23427</v>
      </c>
      <c r="K274" s="84">
        <v>0</v>
      </c>
      <c r="L274" s="84">
        <v>23427</v>
      </c>
      <c r="M274" s="84">
        <v>365</v>
      </c>
      <c r="N274" s="84">
        <f>SUM(L274:M274)</f>
        <v>23792</v>
      </c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</row>
    <row r="275" spans="1:29" s="109" customFormat="1" ht="15">
      <c r="A275" s="145"/>
      <c r="B275" s="115">
        <v>637</v>
      </c>
      <c r="C275" s="119" t="s">
        <v>106</v>
      </c>
      <c r="D275" s="117">
        <f>SUM(D276)</f>
        <v>14000</v>
      </c>
      <c r="E275" s="117">
        <f>SUM(E276)</f>
        <v>35000</v>
      </c>
      <c r="F275" s="117">
        <f>SUM(F276)</f>
        <v>49000</v>
      </c>
      <c r="G275" s="117">
        <v>0</v>
      </c>
      <c r="H275" s="117">
        <f aca="true" t="shared" si="82" ref="H275:N275">SUM(H276)</f>
        <v>49000</v>
      </c>
      <c r="I275" s="117">
        <f t="shared" si="82"/>
        <v>0</v>
      </c>
      <c r="J275" s="117">
        <f t="shared" si="82"/>
        <v>49000</v>
      </c>
      <c r="K275" s="117">
        <f t="shared" si="82"/>
        <v>0</v>
      </c>
      <c r="L275" s="117">
        <f t="shared" si="82"/>
        <v>49000</v>
      </c>
      <c r="M275" s="117">
        <f t="shared" si="82"/>
        <v>0</v>
      </c>
      <c r="N275" s="117">
        <f t="shared" si="82"/>
        <v>49000</v>
      </c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</row>
    <row r="276" spans="1:29" s="109" customFormat="1" ht="14.25">
      <c r="A276" s="145"/>
      <c r="B276" s="120">
        <v>637004</v>
      </c>
      <c r="C276" s="123" t="s">
        <v>151</v>
      </c>
      <c r="D276" s="84">
        <v>14000</v>
      </c>
      <c r="E276" s="84">
        <v>35000</v>
      </c>
      <c r="F276" s="84">
        <f>14000+E276</f>
        <v>49000</v>
      </c>
      <c r="G276" s="84">
        <v>0</v>
      </c>
      <c r="H276" s="84">
        <v>49000</v>
      </c>
      <c r="I276" s="84">
        <v>0</v>
      </c>
      <c r="J276" s="84">
        <v>49000</v>
      </c>
      <c r="K276" s="84">
        <v>0</v>
      </c>
      <c r="L276" s="84">
        <v>49000</v>
      </c>
      <c r="M276" s="84">
        <v>0</v>
      </c>
      <c r="N276" s="84">
        <f>SUM(L276:M276)</f>
        <v>49000</v>
      </c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</row>
    <row r="277" spans="1:29" s="109" customFormat="1" ht="15">
      <c r="A277" s="379" t="s">
        <v>285</v>
      </c>
      <c r="B277" s="380" t="s">
        <v>286</v>
      </c>
      <c r="C277" s="381"/>
      <c r="D277" s="382">
        <f>D278+D281</f>
        <v>34400</v>
      </c>
      <c r="E277" s="382">
        <f>E278+E281</f>
        <v>0</v>
      </c>
      <c r="F277" s="382">
        <f>F278+F281</f>
        <v>34400</v>
      </c>
      <c r="G277" s="382">
        <v>0</v>
      </c>
      <c r="H277" s="382">
        <f aca="true" t="shared" si="83" ref="H277:N277">H278+H281</f>
        <v>34400</v>
      </c>
      <c r="I277" s="382">
        <f t="shared" si="83"/>
        <v>0</v>
      </c>
      <c r="J277" s="382">
        <f t="shared" si="83"/>
        <v>34400</v>
      </c>
      <c r="K277" s="382">
        <f t="shared" si="83"/>
        <v>0</v>
      </c>
      <c r="L277" s="382">
        <f t="shared" si="83"/>
        <v>34400</v>
      </c>
      <c r="M277" s="382">
        <f t="shared" si="83"/>
        <v>300</v>
      </c>
      <c r="N277" s="382">
        <f t="shared" si="83"/>
        <v>34700</v>
      </c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</row>
    <row r="278" spans="1:29" s="109" customFormat="1" ht="15">
      <c r="A278" s="132"/>
      <c r="B278" s="115">
        <v>630</v>
      </c>
      <c r="C278" s="116" t="s">
        <v>85</v>
      </c>
      <c r="D278" s="117">
        <f>D279</f>
        <v>34000</v>
      </c>
      <c r="E278" s="117">
        <f>E279</f>
        <v>0</v>
      </c>
      <c r="F278" s="117">
        <f>F279</f>
        <v>34000</v>
      </c>
      <c r="G278" s="117">
        <v>0</v>
      </c>
      <c r="H278" s="117">
        <f>H279</f>
        <v>34000</v>
      </c>
      <c r="I278" s="117">
        <f>I279</f>
        <v>0</v>
      </c>
      <c r="J278" s="117">
        <f>J279</f>
        <v>34000</v>
      </c>
      <c r="K278" s="117">
        <f>K279</f>
        <v>0</v>
      </c>
      <c r="L278" s="117">
        <f>L279</f>
        <v>34000</v>
      </c>
      <c r="M278" s="117">
        <v>300</v>
      </c>
      <c r="N278" s="117">
        <v>34300</v>
      </c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</row>
    <row r="279" spans="1:29" s="109" customFormat="1" ht="15">
      <c r="A279" s="145"/>
      <c r="B279" s="115">
        <v>635</v>
      </c>
      <c r="C279" s="119" t="s">
        <v>104</v>
      </c>
      <c r="D279" s="117">
        <f>SUM(D280)</f>
        <v>34000</v>
      </c>
      <c r="E279" s="117">
        <f>SUM(E280)</f>
        <v>0</v>
      </c>
      <c r="F279" s="117">
        <f>SUM(F280)</f>
        <v>34000</v>
      </c>
      <c r="G279" s="117">
        <v>0</v>
      </c>
      <c r="H279" s="117">
        <f aca="true" t="shared" si="84" ref="H279:N279">SUM(H280)</f>
        <v>34000</v>
      </c>
      <c r="I279" s="117">
        <f t="shared" si="84"/>
        <v>0</v>
      </c>
      <c r="J279" s="117">
        <f t="shared" si="84"/>
        <v>34000</v>
      </c>
      <c r="K279" s="117">
        <f t="shared" si="84"/>
        <v>0</v>
      </c>
      <c r="L279" s="117">
        <f t="shared" si="84"/>
        <v>34000</v>
      </c>
      <c r="M279" s="117">
        <f t="shared" si="84"/>
        <v>0</v>
      </c>
      <c r="N279" s="117">
        <f t="shared" si="84"/>
        <v>34000</v>
      </c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</row>
    <row r="280" spans="1:29" s="109" customFormat="1" ht="14.25">
      <c r="A280" s="145"/>
      <c r="B280" s="120">
        <v>635006</v>
      </c>
      <c r="C280" s="121" t="s">
        <v>152</v>
      </c>
      <c r="D280" s="84">
        <v>34000</v>
      </c>
      <c r="E280" s="84">
        <v>0</v>
      </c>
      <c r="F280" s="84">
        <v>34000</v>
      </c>
      <c r="G280" s="84">
        <v>0</v>
      </c>
      <c r="H280" s="84">
        <v>34000</v>
      </c>
      <c r="I280" s="84">
        <v>0</v>
      </c>
      <c r="J280" s="84">
        <v>34000</v>
      </c>
      <c r="K280" s="84">
        <v>0</v>
      </c>
      <c r="L280" s="84">
        <v>34000</v>
      </c>
      <c r="M280" s="84">
        <v>0</v>
      </c>
      <c r="N280" s="84">
        <f>SUM(L280:M280)</f>
        <v>34000</v>
      </c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</row>
    <row r="281" spans="1:29" s="109" customFormat="1" ht="15">
      <c r="A281" s="145"/>
      <c r="B281" s="115">
        <v>640</v>
      </c>
      <c r="C281" s="119" t="s">
        <v>124</v>
      </c>
      <c r="D281" s="117">
        <f>SUM(D282)</f>
        <v>400</v>
      </c>
      <c r="E281" s="117">
        <f>SUM(E282)</f>
        <v>0</v>
      </c>
      <c r="F281" s="117">
        <f>SUM(F282)</f>
        <v>400</v>
      </c>
      <c r="G281" s="117">
        <v>0</v>
      </c>
      <c r="H281" s="117">
        <f aca="true" t="shared" si="85" ref="H281:N281">SUM(H282)</f>
        <v>400</v>
      </c>
      <c r="I281" s="117">
        <f t="shared" si="85"/>
        <v>0</v>
      </c>
      <c r="J281" s="117">
        <f t="shared" si="85"/>
        <v>400</v>
      </c>
      <c r="K281" s="117">
        <f t="shared" si="85"/>
        <v>0</v>
      </c>
      <c r="L281" s="117">
        <f t="shared" si="85"/>
        <v>400</v>
      </c>
      <c r="M281" s="117">
        <f t="shared" si="85"/>
        <v>0</v>
      </c>
      <c r="N281" s="117">
        <f t="shared" si="85"/>
        <v>400</v>
      </c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</row>
    <row r="282" spans="1:29" s="109" customFormat="1" ht="14.25">
      <c r="A282" s="145"/>
      <c r="B282" s="120">
        <v>642001</v>
      </c>
      <c r="C282" s="121" t="s">
        <v>125</v>
      </c>
      <c r="D282" s="84">
        <v>400</v>
      </c>
      <c r="E282" s="84">
        <v>0</v>
      </c>
      <c r="F282" s="84">
        <v>400</v>
      </c>
      <c r="G282" s="84">
        <v>0</v>
      </c>
      <c r="H282" s="84">
        <v>400</v>
      </c>
      <c r="I282" s="84">
        <v>0</v>
      </c>
      <c r="J282" s="84">
        <v>400</v>
      </c>
      <c r="K282" s="84">
        <v>0</v>
      </c>
      <c r="L282" s="84">
        <v>400</v>
      </c>
      <c r="M282" s="84">
        <v>0</v>
      </c>
      <c r="N282" s="84">
        <f>SUM(L282:M282)</f>
        <v>400</v>
      </c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</row>
    <row r="283" spans="1:29" s="109" customFormat="1" ht="15">
      <c r="A283" s="379" t="s">
        <v>287</v>
      </c>
      <c r="B283" s="380" t="s">
        <v>288</v>
      </c>
      <c r="C283" s="385"/>
      <c r="D283" s="382">
        <f aca="true" t="shared" si="86" ref="D283:F284">D284</f>
        <v>11000</v>
      </c>
      <c r="E283" s="382">
        <f t="shared" si="86"/>
        <v>0</v>
      </c>
      <c r="F283" s="382">
        <f t="shared" si="86"/>
        <v>11000</v>
      </c>
      <c r="G283" s="382">
        <v>0</v>
      </c>
      <c r="H283" s="382">
        <f aca="true" t="shared" si="87" ref="H283:N284">H284</f>
        <v>11000</v>
      </c>
      <c r="I283" s="382">
        <f t="shared" si="87"/>
        <v>0</v>
      </c>
      <c r="J283" s="382">
        <f t="shared" si="87"/>
        <v>11000</v>
      </c>
      <c r="K283" s="382">
        <f t="shared" si="87"/>
        <v>0</v>
      </c>
      <c r="L283" s="382">
        <f t="shared" si="87"/>
        <v>11000</v>
      </c>
      <c r="M283" s="382">
        <f t="shared" si="87"/>
        <v>0</v>
      </c>
      <c r="N283" s="382">
        <f t="shared" si="87"/>
        <v>11000</v>
      </c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</row>
    <row r="284" spans="1:29" s="129" customFormat="1" ht="15">
      <c r="A284" s="132"/>
      <c r="B284" s="115">
        <v>630</v>
      </c>
      <c r="C284" s="116" t="s">
        <v>85</v>
      </c>
      <c r="D284" s="117">
        <f t="shared" si="86"/>
        <v>11000</v>
      </c>
      <c r="E284" s="117">
        <f t="shared" si="86"/>
        <v>0</v>
      </c>
      <c r="F284" s="117">
        <f t="shared" si="86"/>
        <v>11000</v>
      </c>
      <c r="G284" s="117">
        <v>0</v>
      </c>
      <c r="H284" s="117">
        <f t="shared" si="87"/>
        <v>11000</v>
      </c>
      <c r="I284" s="117">
        <f t="shared" si="87"/>
        <v>0</v>
      </c>
      <c r="J284" s="117">
        <f t="shared" si="87"/>
        <v>11000</v>
      </c>
      <c r="K284" s="117">
        <f t="shared" si="87"/>
        <v>0</v>
      </c>
      <c r="L284" s="117">
        <f t="shared" si="87"/>
        <v>11000</v>
      </c>
      <c r="M284" s="117">
        <f t="shared" si="87"/>
        <v>0</v>
      </c>
      <c r="N284" s="117">
        <f t="shared" si="87"/>
        <v>11000</v>
      </c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</row>
    <row r="285" spans="1:29" s="109" customFormat="1" ht="15">
      <c r="A285" s="145"/>
      <c r="B285" s="115">
        <v>635</v>
      </c>
      <c r="C285" s="119" t="s">
        <v>104</v>
      </c>
      <c r="D285" s="117">
        <f>SUM(D286:D287)</f>
        <v>11000</v>
      </c>
      <c r="E285" s="117">
        <f>SUM(E286:E287)</f>
        <v>0</v>
      </c>
      <c r="F285" s="117">
        <f>SUM(F286:F287)</f>
        <v>11000</v>
      </c>
      <c r="G285" s="117">
        <v>0</v>
      </c>
      <c r="H285" s="117">
        <f aca="true" t="shared" si="88" ref="H285:N285">SUM(H286:H287)</f>
        <v>11000</v>
      </c>
      <c r="I285" s="117">
        <f t="shared" si="88"/>
        <v>0</v>
      </c>
      <c r="J285" s="117">
        <f t="shared" si="88"/>
        <v>11000</v>
      </c>
      <c r="K285" s="117">
        <f t="shared" si="88"/>
        <v>0</v>
      </c>
      <c r="L285" s="117">
        <f t="shared" si="88"/>
        <v>11000</v>
      </c>
      <c r="M285" s="117">
        <f t="shared" si="88"/>
        <v>0</v>
      </c>
      <c r="N285" s="117">
        <f t="shared" si="88"/>
        <v>11000</v>
      </c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</row>
    <row r="286" spans="1:29" s="109" customFormat="1" ht="14.25">
      <c r="A286" s="145"/>
      <c r="B286" s="120">
        <v>635006</v>
      </c>
      <c r="C286" s="121" t="s">
        <v>153</v>
      </c>
      <c r="D286" s="84">
        <v>6500</v>
      </c>
      <c r="E286" s="84">
        <v>0</v>
      </c>
      <c r="F286" s="84">
        <v>6500</v>
      </c>
      <c r="G286" s="84">
        <v>0</v>
      </c>
      <c r="H286" s="84">
        <v>6500</v>
      </c>
      <c r="I286" s="84">
        <v>0</v>
      </c>
      <c r="J286" s="84">
        <v>6500</v>
      </c>
      <c r="K286" s="84">
        <v>0</v>
      </c>
      <c r="L286" s="84">
        <v>6500</v>
      </c>
      <c r="M286" s="84">
        <v>0</v>
      </c>
      <c r="N286" s="84">
        <f>SUM(L286:M286)</f>
        <v>6500</v>
      </c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</row>
    <row r="287" spans="1:29" s="109" customFormat="1" ht="14.25">
      <c r="A287" s="145"/>
      <c r="B287" s="120">
        <v>635006</v>
      </c>
      <c r="C287" s="121" t="s">
        <v>154</v>
      </c>
      <c r="D287" s="84">
        <v>4500</v>
      </c>
      <c r="E287" s="84">
        <v>0</v>
      </c>
      <c r="F287" s="84">
        <v>4500</v>
      </c>
      <c r="G287" s="84">
        <v>0</v>
      </c>
      <c r="H287" s="84">
        <v>4500</v>
      </c>
      <c r="I287" s="84">
        <v>0</v>
      </c>
      <c r="J287" s="84">
        <v>4500</v>
      </c>
      <c r="K287" s="84">
        <v>0</v>
      </c>
      <c r="L287" s="84">
        <v>4500</v>
      </c>
      <c r="M287" s="84">
        <v>0</v>
      </c>
      <c r="N287" s="84">
        <f>SUM(L287:M287)</f>
        <v>4500</v>
      </c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</row>
    <row r="288" spans="1:29" s="109" customFormat="1" ht="15">
      <c r="A288" s="379" t="s">
        <v>289</v>
      </c>
      <c r="B288" s="380" t="s">
        <v>290</v>
      </c>
      <c r="C288" s="385"/>
      <c r="D288" s="382">
        <f>SUM(D289)</f>
        <v>5980</v>
      </c>
      <c r="E288" s="382">
        <f>SUM(E289)</f>
        <v>0</v>
      </c>
      <c r="F288" s="382">
        <f>SUM(F289)</f>
        <v>5980</v>
      </c>
      <c r="G288" s="382">
        <v>0</v>
      </c>
      <c r="H288" s="382">
        <f aca="true" t="shared" si="89" ref="H288:N288">SUM(H289)</f>
        <v>5980</v>
      </c>
      <c r="I288" s="382">
        <f t="shared" si="89"/>
        <v>0</v>
      </c>
      <c r="J288" s="382">
        <f t="shared" si="89"/>
        <v>5980</v>
      </c>
      <c r="K288" s="382">
        <f t="shared" si="89"/>
        <v>0</v>
      </c>
      <c r="L288" s="382">
        <f t="shared" si="89"/>
        <v>5980</v>
      </c>
      <c r="M288" s="382">
        <f t="shared" si="89"/>
        <v>1200</v>
      </c>
      <c r="N288" s="382">
        <f t="shared" si="89"/>
        <v>7180</v>
      </c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</row>
    <row r="289" spans="1:29" s="109" customFormat="1" ht="15">
      <c r="A289" s="132"/>
      <c r="B289" s="115">
        <v>630</v>
      </c>
      <c r="C289" s="121" t="s">
        <v>85</v>
      </c>
      <c r="D289" s="117">
        <f>D290+D291+D292+D293</f>
        <v>5980</v>
      </c>
      <c r="E289" s="117">
        <f>E290+E291+E292+E293</f>
        <v>0</v>
      </c>
      <c r="F289" s="117">
        <f>F290+F291+F292+F293</f>
        <v>5980</v>
      </c>
      <c r="G289" s="117">
        <v>0</v>
      </c>
      <c r="H289" s="117">
        <f aca="true" t="shared" si="90" ref="H289:N289">H290+H291+H292+H293</f>
        <v>5980</v>
      </c>
      <c r="I289" s="117">
        <f t="shared" si="90"/>
        <v>0</v>
      </c>
      <c r="J289" s="117">
        <f t="shared" si="90"/>
        <v>5980</v>
      </c>
      <c r="K289" s="117">
        <f t="shared" si="90"/>
        <v>0</v>
      </c>
      <c r="L289" s="117">
        <f t="shared" si="90"/>
        <v>5980</v>
      </c>
      <c r="M289" s="117">
        <f t="shared" si="90"/>
        <v>1200</v>
      </c>
      <c r="N289" s="117">
        <f t="shared" si="90"/>
        <v>7180</v>
      </c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</row>
    <row r="290" spans="1:29" s="109" customFormat="1" ht="15">
      <c r="A290" s="132"/>
      <c r="B290" s="115">
        <v>632</v>
      </c>
      <c r="C290" s="116" t="s">
        <v>87</v>
      </c>
      <c r="D290" s="117">
        <v>4800</v>
      </c>
      <c r="E290" s="117">
        <v>0</v>
      </c>
      <c r="F290" s="117">
        <v>4800</v>
      </c>
      <c r="G290" s="117">
        <v>0</v>
      </c>
      <c r="H290" s="117">
        <v>4800</v>
      </c>
      <c r="I290" s="117">
        <v>0</v>
      </c>
      <c r="J290" s="117">
        <v>4800</v>
      </c>
      <c r="K290" s="117">
        <v>0</v>
      </c>
      <c r="L290" s="117">
        <v>4800</v>
      </c>
      <c r="M290" s="117">
        <v>1200</v>
      </c>
      <c r="N290" s="117">
        <f>M290+L290</f>
        <v>6000</v>
      </c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</row>
    <row r="291" spans="1:29" s="109" customFormat="1" ht="15">
      <c r="A291" s="132"/>
      <c r="B291" s="115">
        <v>633</v>
      </c>
      <c r="C291" s="119" t="s">
        <v>88</v>
      </c>
      <c r="D291" s="117">
        <v>100</v>
      </c>
      <c r="E291" s="117">
        <v>0</v>
      </c>
      <c r="F291" s="117">
        <v>100</v>
      </c>
      <c r="G291" s="117">
        <v>0</v>
      </c>
      <c r="H291" s="117">
        <v>100</v>
      </c>
      <c r="I291" s="117">
        <v>0</v>
      </c>
      <c r="J291" s="117">
        <v>100</v>
      </c>
      <c r="K291" s="117">
        <v>0</v>
      </c>
      <c r="L291" s="117">
        <v>100</v>
      </c>
      <c r="M291" s="117">
        <v>0</v>
      </c>
      <c r="N291" s="117">
        <v>100</v>
      </c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</row>
    <row r="292" spans="1:29" s="109" customFormat="1" ht="15">
      <c r="A292" s="132"/>
      <c r="B292" s="115">
        <v>635</v>
      </c>
      <c r="C292" s="119" t="s">
        <v>104</v>
      </c>
      <c r="D292" s="117">
        <v>1000</v>
      </c>
      <c r="E292" s="117">
        <v>0</v>
      </c>
      <c r="F292" s="117">
        <v>1000</v>
      </c>
      <c r="G292" s="117">
        <v>0</v>
      </c>
      <c r="H292" s="117">
        <v>1000</v>
      </c>
      <c r="I292" s="117">
        <v>0</v>
      </c>
      <c r="J292" s="117">
        <v>1000</v>
      </c>
      <c r="K292" s="117">
        <v>0</v>
      </c>
      <c r="L292" s="117">
        <v>1000</v>
      </c>
      <c r="M292" s="117">
        <v>0</v>
      </c>
      <c r="N292" s="117">
        <v>1000</v>
      </c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</row>
    <row r="293" spans="1:29" s="109" customFormat="1" ht="15">
      <c r="A293" s="145"/>
      <c r="B293" s="115">
        <v>637</v>
      </c>
      <c r="C293" s="119" t="s">
        <v>106</v>
      </c>
      <c r="D293" s="117">
        <f>SUM(D294)</f>
        <v>80</v>
      </c>
      <c r="E293" s="117">
        <f>SUM(E294)</f>
        <v>0</v>
      </c>
      <c r="F293" s="117">
        <f>SUM(F294)</f>
        <v>80</v>
      </c>
      <c r="G293" s="117">
        <v>0</v>
      </c>
      <c r="H293" s="117">
        <f aca="true" t="shared" si="91" ref="H293:N293">SUM(H294)</f>
        <v>80</v>
      </c>
      <c r="I293" s="117">
        <f t="shared" si="91"/>
        <v>0</v>
      </c>
      <c r="J293" s="117">
        <f t="shared" si="91"/>
        <v>80</v>
      </c>
      <c r="K293" s="117">
        <f t="shared" si="91"/>
        <v>0</v>
      </c>
      <c r="L293" s="117">
        <f t="shared" si="91"/>
        <v>80</v>
      </c>
      <c r="M293" s="117">
        <f t="shared" si="91"/>
        <v>0</v>
      </c>
      <c r="N293" s="117">
        <f t="shared" si="91"/>
        <v>80</v>
      </c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</row>
    <row r="294" spans="1:29" s="109" customFormat="1" ht="15">
      <c r="A294" s="132"/>
      <c r="B294" s="120">
        <v>637027</v>
      </c>
      <c r="C294" s="121" t="s">
        <v>122</v>
      </c>
      <c r="D294" s="84">
        <v>80</v>
      </c>
      <c r="E294" s="84">
        <v>0</v>
      </c>
      <c r="F294" s="84">
        <v>80</v>
      </c>
      <c r="G294" s="84">
        <v>0</v>
      </c>
      <c r="H294" s="84">
        <v>80</v>
      </c>
      <c r="I294" s="84">
        <v>0</v>
      </c>
      <c r="J294" s="84">
        <v>80</v>
      </c>
      <c r="K294" s="84">
        <v>0</v>
      </c>
      <c r="L294" s="84">
        <v>80</v>
      </c>
      <c r="M294" s="84">
        <v>0</v>
      </c>
      <c r="N294" s="84">
        <f>SUM(L294:M294)</f>
        <v>80</v>
      </c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</row>
    <row r="295" spans="1:29" s="109" customFormat="1" ht="15">
      <c r="A295" s="379" t="s">
        <v>291</v>
      </c>
      <c r="B295" s="380" t="s">
        <v>196</v>
      </c>
      <c r="C295" s="385"/>
      <c r="D295" s="382">
        <f>SUM(D296)</f>
        <v>25433</v>
      </c>
      <c r="E295" s="382">
        <f>SUM(E296)</f>
        <v>0</v>
      </c>
      <c r="F295" s="382">
        <f>SUM(F296)</f>
        <v>25433</v>
      </c>
      <c r="G295" s="382">
        <v>0</v>
      </c>
      <c r="H295" s="382">
        <f aca="true" t="shared" si="92" ref="H295:N295">SUM(H296)</f>
        <v>25433</v>
      </c>
      <c r="I295" s="382">
        <f t="shared" si="92"/>
        <v>0</v>
      </c>
      <c r="J295" s="382">
        <f t="shared" si="92"/>
        <v>25433</v>
      </c>
      <c r="K295" s="382">
        <f t="shared" si="92"/>
        <v>0</v>
      </c>
      <c r="L295" s="382">
        <f t="shared" si="92"/>
        <v>25433</v>
      </c>
      <c r="M295" s="382">
        <f t="shared" si="92"/>
        <v>4200</v>
      </c>
      <c r="N295" s="382">
        <f t="shared" si="92"/>
        <v>29633</v>
      </c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</row>
    <row r="296" spans="1:29" s="129" customFormat="1" ht="15">
      <c r="A296" s="132"/>
      <c r="B296" s="115">
        <v>630</v>
      </c>
      <c r="C296" s="116" t="s">
        <v>85</v>
      </c>
      <c r="D296" s="117">
        <f>D297+D299</f>
        <v>25433</v>
      </c>
      <c r="E296" s="117">
        <f>E297+E299</f>
        <v>0</v>
      </c>
      <c r="F296" s="117">
        <f>F297+F299</f>
        <v>25433</v>
      </c>
      <c r="G296" s="117">
        <v>0</v>
      </c>
      <c r="H296" s="117">
        <f aca="true" t="shared" si="93" ref="H296:N296">H297+H299</f>
        <v>25433</v>
      </c>
      <c r="I296" s="117">
        <f t="shared" si="93"/>
        <v>0</v>
      </c>
      <c r="J296" s="117">
        <f t="shared" si="93"/>
        <v>25433</v>
      </c>
      <c r="K296" s="117">
        <f t="shared" si="93"/>
        <v>0</v>
      </c>
      <c r="L296" s="117">
        <f t="shared" si="93"/>
        <v>25433</v>
      </c>
      <c r="M296" s="117">
        <f t="shared" si="93"/>
        <v>4200</v>
      </c>
      <c r="N296" s="117">
        <f t="shared" si="93"/>
        <v>29633</v>
      </c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</row>
    <row r="297" spans="1:29" s="109" customFormat="1" ht="15">
      <c r="A297" s="132"/>
      <c r="B297" s="115">
        <v>632</v>
      </c>
      <c r="C297" s="116" t="s">
        <v>87</v>
      </c>
      <c r="D297" s="117">
        <f>SUM(D298)</f>
        <v>15800</v>
      </c>
      <c r="E297" s="117">
        <f>SUM(E298)</f>
        <v>0</v>
      </c>
      <c r="F297" s="117">
        <f>SUM(F298)</f>
        <v>15800</v>
      </c>
      <c r="G297" s="117">
        <v>0</v>
      </c>
      <c r="H297" s="117">
        <f aca="true" t="shared" si="94" ref="H297:N297">SUM(H298)</f>
        <v>15800</v>
      </c>
      <c r="I297" s="117">
        <f t="shared" si="94"/>
        <v>0</v>
      </c>
      <c r="J297" s="117">
        <f t="shared" si="94"/>
        <v>15800</v>
      </c>
      <c r="K297" s="117">
        <f t="shared" si="94"/>
        <v>0</v>
      </c>
      <c r="L297" s="117">
        <f t="shared" si="94"/>
        <v>15800</v>
      </c>
      <c r="M297" s="117">
        <f t="shared" si="94"/>
        <v>4200</v>
      </c>
      <c r="N297" s="117">
        <f t="shared" si="94"/>
        <v>20000</v>
      </c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</row>
    <row r="298" spans="1:29" s="109" customFormat="1" ht="14.25">
      <c r="A298" s="145"/>
      <c r="B298" s="122" t="s">
        <v>155</v>
      </c>
      <c r="C298" s="121" t="s">
        <v>156</v>
      </c>
      <c r="D298" s="84">
        <f>17000-1200</f>
        <v>15800</v>
      </c>
      <c r="E298" s="84">
        <v>0</v>
      </c>
      <c r="F298" s="84">
        <f>17000-1200</f>
        <v>15800</v>
      </c>
      <c r="G298" s="84">
        <v>0</v>
      </c>
      <c r="H298" s="84">
        <f>17000-1200</f>
        <v>15800</v>
      </c>
      <c r="I298" s="84">
        <v>0</v>
      </c>
      <c r="J298" s="84">
        <f>17000-1200</f>
        <v>15800</v>
      </c>
      <c r="K298" s="84">
        <v>0</v>
      </c>
      <c r="L298" s="84">
        <f>17000-1200</f>
        <v>15800</v>
      </c>
      <c r="M298" s="84">
        <v>4200</v>
      </c>
      <c r="N298" s="84">
        <f>SUM(L298:M298)</f>
        <v>20000</v>
      </c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</row>
    <row r="299" spans="1:29" s="109" customFormat="1" ht="15">
      <c r="A299" s="145"/>
      <c r="B299" s="115">
        <v>635</v>
      </c>
      <c r="C299" s="119" t="s">
        <v>104</v>
      </c>
      <c r="D299" s="117">
        <f>SUM(D300)</f>
        <v>9633</v>
      </c>
      <c r="E299" s="117">
        <f>SUM(E300)</f>
        <v>0</v>
      </c>
      <c r="F299" s="117">
        <f>SUM(F300)</f>
        <v>9633</v>
      </c>
      <c r="G299" s="117">
        <v>0</v>
      </c>
      <c r="H299" s="117">
        <f aca="true" t="shared" si="95" ref="H299:N299">SUM(H300)</f>
        <v>9633</v>
      </c>
      <c r="I299" s="117">
        <f t="shared" si="95"/>
        <v>0</v>
      </c>
      <c r="J299" s="117">
        <f t="shared" si="95"/>
        <v>9633</v>
      </c>
      <c r="K299" s="117">
        <f t="shared" si="95"/>
        <v>0</v>
      </c>
      <c r="L299" s="117">
        <f t="shared" si="95"/>
        <v>9633</v>
      </c>
      <c r="M299" s="117">
        <f t="shared" si="95"/>
        <v>0</v>
      </c>
      <c r="N299" s="117">
        <f t="shared" si="95"/>
        <v>9633</v>
      </c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</row>
    <row r="300" spans="1:29" s="109" customFormat="1" ht="14.25">
      <c r="A300" s="145"/>
      <c r="B300" s="176">
        <v>635006</v>
      </c>
      <c r="C300" s="121" t="s">
        <v>157</v>
      </c>
      <c r="D300" s="84">
        <v>9633</v>
      </c>
      <c r="E300" s="84">
        <v>0</v>
      </c>
      <c r="F300" s="84">
        <v>9633</v>
      </c>
      <c r="G300" s="84">
        <v>0</v>
      </c>
      <c r="H300" s="84">
        <v>9633</v>
      </c>
      <c r="I300" s="84">
        <v>0</v>
      </c>
      <c r="J300" s="84">
        <v>9633</v>
      </c>
      <c r="K300" s="84">
        <v>0</v>
      </c>
      <c r="L300" s="84">
        <v>9633</v>
      </c>
      <c r="M300" s="84">
        <v>0</v>
      </c>
      <c r="N300" s="84">
        <f>SUM(L300:M300)</f>
        <v>9633</v>
      </c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</row>
    <row r="301" spans="1:29" s="109" customFormat="1" ht="15">
      <c r="A301" s="379" t="s">
        <v>292</v>
      </c>
      <c r="B301" s="380" t="s">
        <v>317</v>
      </c>
      <c r="C301" s="385"/>
      <c r="D301" s="382">
        <f>SUM(D302)</f>
        <v>56794</v>
      </c>
      <c r="E301" s="382">
        <f>SUM(E302)</f>
        <v>0</v>
      </c>
      <c r="F301" s="382">
        <f>SUM(F302)</f>
        <v>56794</v>
      </c>
      <c r="G301" s="382">
        <v>0</v>
      </c>
      <c r="H301" s="382">
        <f aca="true" t="shared" si="96" ref="H301:N301">SUM(H302)</f>
        <v>56794</v>
      </c>
      <c r="I301" s="382">
        <f t="shared" si="96"/>
        <v>0</v>
      </c>
      <c r="J301" s="382">
        <f t="shared" si="96"/>
        <v>56794</v>
      </c>
      <c r="K301" s="382">
        <f t="shared" si="96"/>
        <v>0</v>
      </c>
      <c r="L301" s="382">
        <f t="shared" si="96"/>
        <v>56794</v>
      </c>
      <c r="M301" s="382">
        <f t="shared" si="96"/>
        <v>6306</v>
      </c>
      <c r="N301" s="382">
        <f t="shared" si="96"/>
        <v>63100</v>
      </c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</row>
    <row r="302" spans="1:29" s="109" customFormat="1" ht="15">
      <c r="A302" s="132"/>
      <c r="B302" s="124">
        <v>630</v>
      </c>
      <c r="C302" s="116" t="s">
        <v>85</v>
      </c>
      <c r="D302" s="117">
        <f>D303+D304+D306+D307+D308</f>
        <v>56794</v>
      </c>
      <c r="E302" s="117">
        <f>E303+E304+E306+E307+E308</f>
        <v>0</v>
      </c>
      <c r="F302" s="117">
        <f>F303+F304+F306+F307+F308</f>
        <v>56794</v>
      </c>
      <c r="G302" s="117">
        <v>0</v>
      </c>
      <c r="H302" s="117">
        <f aca="true" t="shared" si="97" ref="H302:N302">H303+H304+H306+H307+H308</f>
        <v>56794</v>
      </c>
      <c r="I302" s="117">
        <f t="shared" si="97"/>
        <v>0</v>
      </c>
      <c r="J302" s="117">
        <f t="shared" si="97"/>
        <v>56794</v>
      </c>
      <c r="K302" s="117">
        <f t="shared" si="97"/>
        <v>0</v>
      </c>
      <c r="L302" s="117">
        <f t="shared" si="97"/>
        <v>56794</v>
      </c>
      <c r="M302" s="117">
        <f t="shared" si="97"/>
        <v>6306</v>
      </c>
      <c r="N302" s="117">
        <f t="shared" si="97"/>
        <v>63100</v>
      </c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</row>
    <row r="303" spans="1:29" s="109" customFormat="1" ht="15">
      <c r="A303" s="132"/>
      <c r="B303" s="115">
        <v>632</v>
      </c>
      <c r="C303" s="116" t="s">
        <v>87</v>
      </c>
      <c r="D303" s="117">
        <f>19924+6842+1</f>
        <v>26767</v>
      </c>
      <c r="E303" s="117">
        <v>0</v>
      </c>
      <c r="F303" s="117">
        <f>19924+6842+1</f>
        <v>26767</v>
      </c>
      <c r="G303" s="117">
        <v>0</v>
      </c>
      <c r="H303" s="117">
        <f>19924+6842+1</f>
        <v>26767</v>
      </c>
      <c r="I303" s="117">
        <v>0</v>
      </c>
      <c r="J303" s="117">
        <f>19924+6842+1</f>
        <v>26767</v>
      </c>
      <c r="K303" s="117">
        <v>0</v>
      </c>
      <c r="L303" s="117">
        <f>19924+6842+1</f>
        <v>26767</v>
      </c>
      <c r="M303" s="117">
        <v>9559</v>
      </c>
      <c r="N303" s="117">
        <f>M303+L303</f>
        <v>36326</v>
      </c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</row>
    <row r="304" spans="1:29" s="109" customFormat="1" ht="15">
      <c r="A304" s="132"/>
      <c r="B304" s="115">
        <v>633</v>
      </c>
      <c r="C304" s="116" t="s">
        <v>88</v>
      </c>
      <c r="D304" s="117">
        <f>SUM(D305)</f>
        <v>2</v>
      </c>
      <c r="E304" s="117">
        <f>SUM(E305)</f>
        <v>0</v>
      </c>
      <c r="F304" s="117">
        <f>SUM(F305)</f>
        <v>2</v>
      </c>
      <c r="G304" s="117">
        <v>0</v>
      </c>
      <c r="H304" s="117">
        <f aca="true" t="shared" si="98" ref="H304:N304">SUM(H305)</f>
        <v>2</v>
      </c>
      <c r="I304" s="117">
        <f t="shared" si="98"/>
        <v>0</v>
      </c>
      <c r="J304" s="117">
        <f t="shared" si="98"/>
        <v>2</v>
      </c>
      <c r="K304" s="117">
        <f t="shared" si="98"/>
        <v>0</v>
      </c>
      <c r="L304" s="117">
        <f t="shared" si="98"/>
        <v>2</v>
      </c>
      <c r="M304" s="117">
        <f t="shared" si="98"/>
        <v>0</v>
      </c>
      <c r="N304" s="117">
        <f t="shared" si="98"/>
        <v>2</v>
      </c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</row>
    <row r="305" spans="1:29" s="109" customFormat="1" ht="14.25">
      <c r="A305" s="145"/>
      <c r="B305" s="120">
        <v>633013</v>
      </c>
      <c r="C305" s="121" t="s">
        <v>99</v>
      </c>
      <c r="D305" s="84">
        <v>2</v>
      </c>
      <c r="E305" s="84">
        <v>0</v>
      </c>
      <c r="F305" s="84">
        <v>2</v>
      </c>
      <c r="G305" s="84">
        <v>0</v>
      </c>
      <c r="H305" s="84">
        <v>2</v>
      </c>
      <c r="I305" s="84">
        <v>0</v>
      </c>
      <c r="J305" s="84">
        <v>2</v>
      </c>
      <c r="K305" s="84">
        <v>0</v>
      </c>
      <c r="L305" s="84">
        <v>2</v>
      </c>
      <c r="M305" s="84">
        <v>0</v>
      </c>
      <c r="N305" s="84">
        <f>SUM(L305:M305)</f>
        <v>2</v>
      </c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</row>
    <row r="306" spans="1:29" s="109" customFormat="1" ht="15">
      <c r="A306" s="145"/>
      <c r="B306" s="115">
        <v>635</v>
      </c>
      <c r="C306" s="119" t="s">
        <v>104</v>
      </c>
      <c r="D306" s="117">
        <f>128+1176+8547</f>
        <v>9851</v>
      </c>
      <c r="E306" s="117">
        <v>0</v>
      </c>
      <c r="F306" s="117">
        <f>128+1176+8547</f>
        <v>9851</v>
      </c>
      <c r="G306" s="117">
        <v>0</v>
      </c>
      <c r="H306" s="117">
        <f>128+1176+8547</f>
        <v>9851</v>
      </c>
      <c r="I306" s="117">
        <v>0</v>
      </c>
      <c r="J306" s="117">
        <f>128+1176+8547</f>
        <v>9851</v>
      </c>
      <c r="K306" s="117">
        <v>0</v>
      </c>
      <c r="L306" s="117">
        <f>128+1176+8547</f>
        <v>9851</v>
      </c>
      <c r="M306" s="117">
        <v>10881</v>
      </c>
      <c r="N306" s="117">
        <f>M306+L306</f>
        <v>20732</v>
      </c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</row>
    <row r="307" spans="1:29" s="109" customFormat="1" ht="15">
      <c r="A307" s="145"/>
      <c r="B307" s="115">
        <v>636</v>
      </c>
      <c r="C307" s="119" t="s">
        <v>105</v>
      </c>
      <c r="D307" s="117">
        <v>19303</v>
      </c>
      <c r="E307" s="117">
        <v>0</v>
      </c>
      <c r="F307" s="117">
        <v>19303</v>
      </c>
      <c r="G307" s="117">
        <v>0</v>
      </c>
      <c r="H307" s="117">
        <v>19303</v>
      </c>
      <c r="I307" s="117">
        <v>0</v>
      </c>
      <c r="J307" s="117">
        <v>19303</v>
      </c>
      <c r="K307" s="117">
        <v>0</v>
      </c>
      <c r="L307" s="117">
        <v>19303</v>
      </c>
      <c r="M307" s="117">
        <v>-14447</v>
      </c>
      <c r="N307" s="117">
        <f>M307+L307</f>
        <v>4856</v>
      </c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</row>
    <row r="308" spans="1:29" s="109" customFormat="1" ht="15">
      <c r="A308" s="145"/>
      <c r="B308" s="115">
        <v>637</v>
      </c>
      <c r="C308" s="119" t="s">
        <v>106</v>
      </c>
      <c r="D308" s="117">
        <f>SUM(D309:D312)</f>
        <v>871</v>
      </c>
      <c r="E308" s="117">
        <f>SUM(E309:E312)</f>
        <v>0</v>
      </c>
      <c r="F308" s="117">
        <f>SUM(F309:F312)</f>
        <v>871</v>
      </c>
      <c r="G308" s="117">
        <v>0</v>
      </c>
      <c r="H308" s="117">
        <f aca="true" t="shared" si="99" ref="H308:N308">SUM(H309:H312)</f>
        <v>871</v>
      </c>
      <c r="I308" s="117">
        <f t="shared" si="99"/>
        <v>0</v>
      </c>
      <c r="J308" s="117">
        <f t="shared" si="99"/>
        <v>871</v>
      </c>
      <c r="K308" s="117">
        <f t="shared" si="99"/>
        <v>0</v>
      </c>
      <c r="L308" s="117">
        <f t="shared" si="99"/>
        <v>871</v>
      </c>
      <c r="M308" s="117">
        <f t="shared" si="99"/>
        <v>313</v>
      </c>
      <c r="N308" s="117">
        <f t="shared" si="99"/>
        <v>1184</v>
      </c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</row>
    <row r="309" spans="1:29" s="109" customFormat="1" ht="14.25">
      <c r="A309" s="145"/>
      <c r="B309" s="120">
        <v>637005</v>
      </c>
      <c r="C309" s="121" t="s">
        <v>112</v>
      </c>
      <c r="D309" s="84">
        <v>601</v>
      </c>
      <c r="E309" s="84">
        <v>0</v>
      </c>
      <c r="F309" s="84">
        <v>601</v>
      </c>
      <c r="G309" s="84">
        <v>0</v>
      </c>
      <c r="H309" s="84">
        <v>601</v>
      </c>
      <c r="I309" s="84">
        <v>0</v>
      </c>
      <c r="J309" s="84">
        <v>601</v>
      </c>
      <c r="K309" s="84">
        <v>0</v>
      </c>
      <c r="L309" s="84">
        <v>601</v>
      </c>
      <c r="M309" s="84">
        <v>-257</v>
      </c>
      <c r="N309" s="84">
        <f>SUM(L309:M309)</f>
        <v>344</v>
      </c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</row>
    <row r="310" spans="1:29" s="109" customFormat="1" ht="14.25">
      <c r="A310" s="145"/>
      <c r="B310" s="120">
        <v>637012</v>
      </c>
      <c r="C310" s="121" t="s">
        <v>132</v>
      </c>
      <c r="D310" s="84">
        <v>76</v>
      </c>
      <c r="E310" s="84">
        <v>0</v>
      </c>
      <c r="F310" s="84">
        <v>76</v>
      </c>
      <c r="G310" s="84">
        <v>0</v>
      </c>
      <c r="H310" s="84">
        <v>76</v>
      </c>
      <c r="I310" s="84">
        <v>0</v>
      </c>
      <c r="J310" s="84">
        <v>76</v>
      </c>
      <c r="K310" s="84">
        <v>0</v>
      </c>
      <c r="L310" s="84">
        <v>76</v>
      </c>
      <c r="M310" s="84">
        <v>28</v>
      </c>
      <c r="N310" s="84">
        <f>SUM(L310:M310)</f>
        <v>104</v>
      </c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</row>
    <row r="311" spans="1:29" s="109" customFormat="1" ht="14.25">
      <c r="A311" s="145"/>
      <c r="B311" s="120">
        <v>637015</v>
      </c>
      <c r="C311" s="121" t="s">
        <v>118</v>
      </c>
      <c r="D311" s="84">
        <v>189</v>
      </c>
      <c r="E311" s="84">
        <v>0</v>
      </c>
      <c r="F311" s="84">
        <v>189</v>
      </c>
      <c r="G311" s="84">
        <v>0</v>
      </c>
      <c r="H311" s="84">
        <v>189</v>
      </c>
      <c r="I311" s="84">
        <v>0</v>
      </c>
      <c r="J311" s="84">
        <v>189</v>
      </c>
      <c r="K311" s="84">
        <v>0</v>
      </c>
      <c r="L311" s="84">
        <v>189</v>
      </c>
      <c r="M311" s="84">
        <v>74</v>
      </c>
      <c r="N311" s="84">
        <f>SUM(L311:M311)</f>
        <v>263</v>
      </c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</row>
    <row r="312" spans="1:29" s="109" customFormat="1" ht="14.25">
      <c r="A312" s="145"/>
      <c r="B312" s="120">
        <v>637035</v>
      </c>
      <c r="C312" s="121" t="s">
        <v>123</v>
      </c>
      <c r="D312" s="84">
        <v>5</v>
      </c>
      <c r="E312" s="84">
        <v>0</v>
      </c>
      <c r="F312" s="84">
        <v>5</v>
      </c>
      <c r="G312" s="84">
        <v>0</v>
      </c>
      <c r="H312" s="84">
        <v>5</v>
      </c>
      <c r="I312" s="84">
        <v>0</v>
      </c>
      <c r="J312" s="84">
        <v>5</v>
      </c>
      <c r="K312" s="84">
        <v>0</v>
      </c>
      <c r="L312" s="84">
        <v>5</v>
      </c>
      <c r="M312" s="84">
        <v>468</v>
      </c>
      <c r="N312" s="84">
        <f>SUM(L312:M312)</f>
        <v>473</v>
      </c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</row>
    <row r="313" spans="1:29" s="109" customFormat="1" ht="15">
      <c r="A313" s="379" t="s">
        <v>293</v>
      </c>
      <c r="B313" s="380" t="s">
        <v>198</v>
      </c>
      <c r="C313" s="385"/>
      <c r="D313" s="382">
        <f>D314</f>
        <v>32500</v>
      </c>
      <c r="E313" s="382">
        <f>E314</f>
        <v>2784</v>
      </c>
      <c r="F313" s="382">
        <f>F314</f>
        <v>35284</v>
      </c>
      <c r="G313" s="382">
        <v>0</v>
      </c>
      <c r="H313" s="382">
        <f aca="true" t="shared" si="100" ref="H313:N313">H314</f>
        <v>35284</v>
      </c>
      <c r="I313" s="382">
        <f t="shared" si="100"/>
        <v>0</v>
      </c>
      <c r="J313" s="382">
        <f t="shared" si="100"/>
        <v>35284</v>
      </c>
      <c r="K313" s="382">
        <f t="shared" si="100"/>
        <v>0</v>
      </c>
      <c r="L313" s="382">
        <f t="shared" si="100"/>
        <v>35284</v>
      </c>
      <c r="M313" s="382">
        <f t="shared" si="100"/>
        <v>3000</v>
      </c>
      <c r="N313" s="382">
        <f t="shared" si="100"/>
        <v>38284</v>
      </c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</row>
    <row r="314" spans="1:29" s="109" customFormat="1" ht="15">
      <c r="A314" s="132"/>
      <c r="B314" s="115">
        <v>640</v>
      </c>
      <c r="C314" s="116" t="s">
        <v>158</v>
      </c>
      <c r="D314" s="117">
        <f>SUM(D315:D318)</f>
        <v>32500</v>
      </c>
      <c r="E314" s="117">
        <f>SUM(E315:E318)</f>
        <v>2784</v>
      </c>
      <c r="F314" s="117">
        <f>SUM(F315:F318)</f>
        <v>35284</v>
      </c>
      <c r="G314" s="117">
        <v>0</v>
      </c>
      <c r="H314" s="117">
        <f aca="true" t="shared" si="101" ref="H314:N314">SUM(H315:H318)</f>
        <v>35284</v>
      </c>
      <c r="I314" s="117">
        <f t="shared" si="101"/>
        <v>0</v>
      </c>
      <c r="J314" s="117">
        <f t="shared" si="101"/>
        <v>35284</v>
      </c>
      <c r="K314" s="117">
        <f t="shared" si="101"/>
        <v>0</v>
      </c>
      <c r="L314" s="117">
        <f t="shared" si="101"/>
        <v>35284</v>
      </c>
      <c r="M314" s="117">
        <f t="shared" si="101"/>
        <v>3000</v>
      </c>
      <c r="N314" s="117">
        <f t="shared" si="101"/>
        <v>38284</v>
      </c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</row>
    <row r="315" spans="1:29" s="109" customFormat="1" ht="14.25">
      <c r="A315" s="145"/>
      <c r="B315" s="120">
        <v>641001</v>
      </c>
      <c r="C315" s="121" t="s">
        <v>159</v>
      </c>
      <c r="D315" s="84">
        <v>9000</v>
      </c>
      <c r="E315" s="84">
        <v>3000</v>
      </c>
      <c r="F315" s="84">
        <v>12000</v>
      </c>
      <c r="G315" s="84">
        <v>0</v>
      </c>
      <c r="H315" s="84">
        <v>12000</v>
      </c>
      <c r="I315" s="84">
        <v>0</v>
      </c>
      <c r="J315" s="84">
        <v>12000</v>
      </c>
      <c r="K315" s="84">
        <v>0</v>
      </c>
      <c r="L315" s="84">
        <v>12000</v>
      </c>
      <c r="M315" s="84">
        <v>0</v>
      </c>
      <c r="N315" s="84">
        <f>SUM(L315:M315)</f>
        <v>12000</v>
      </c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</row>
    <row r="316" spans="1:29" s="109" customFormat="1" ht="14.25">
      <c r="A316" s="145"/>
      <c r="B316" s="120">
        <v>642001</v>
      </c>
      <c r="C316" s="121" t="s">
        <v>160</v>
      </c>
      <c r="D316" s="84">
        <v>6000</v>
      </c>
      <c r="E316" s="84">
        <v>-1000</v>
      </c>
      <c r="F316" s="84">
        <v>5000</v>
      </c>
      <c r="G316" s="84">
        <v>0</v>
      </c>
      <c r="H316" s="84">
        <v>5000</v>
      </c>
      <c r="I316" s="84">
        <v>0</v>
      </c>
      <c r="J316" s="84">
        <v>5000</v>
      </c>
      <c r="K316" s="84">
        <v>0</v>
      </c>
      <c r="L316" s="84">
        <v>5000</v>
      </c>
      <c r="M316" s="84">
        <v>0</v>
      </c>
      <c r="N316" s="84">
        <f>SUM(L316:M316)</f>
        <v>5000</v>
      </c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</row>
    <row r="317" spans="1:29" s="109" customFormat="1" ht="14.25">
      <c r="A317" s="145"/>
      <c r="B317" s="120">
        <v>642001</v>
      </c>
      <c r="C317" s="121" t="s">
        <v>125</v>
      </c>
      <c r="D317" s="84">
        <v>2500</v>
      </c>
      <c r="E317" s="84">
        <v>0</v>
      </c>
      <c r="F317" s="84">
        <v>2500</v>
      </c>
      <c r="G317" s="84">
        <v>0</v>
      </c>
      <c r="H317" s="84">
        <v>2500</v>
      </c>
      <c r="I317" s="84">
        <v>0</v>
      </c>
      <c r="J317" s="84">
        <v>2500</v>
      </c>
      <c r="K317" s="84">
        <v>0</v>
      </c>
      <c r="L317" s="84">
        <v>2500</v>
      </c>
      <c r="M317" s="84">
        <v>0</v>
      </c>
      <c r="N317" s="84">
        <f>SUM(L317:M317)</f>
        <v>2500</v>
      </c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s="109" customFormat="1" ht="14.25">
      <c r="A318" s="145"/>
      <c r="B318" s="120">
        <v>644002</v>
      </c>
      <c r="C318" s="121" t="s">
        <v>161</v>
      </c>
      <c r="D318" s="84">
        <v>15000</v>
      </c>
      <c r="E318" s="84">
        <v>784</v>
      </c>
      <c r="F318" s="84">
        <f>15000+E318</f>
        <v>15784</v>
      </c>
      <c r="G318" s="84">
        <v>0</v>
      </c>
      <c r="H318" s="84">
        <v>15784</v>
      </c>
      <c r="I318" s="84">
        <v>0</v>
      </c>
      <c r="J318" s="84">
        <v>15784</v>
      </c>
      <c r="K318" s="84">
        <v>0</v>
      </c>
      <c r="L318" s="84">
        <v>15784</v>
      </c>
      <c r="M318" s="84">
        <v>3000</v>
      </c>
      <c r="N318" s="84">
        <f>SUM(L318:M318)</f>
        <v>18784</v>
      </c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s="109" customFormat="1" ht="15">
      <c r="A319" s="379" t="s">
        <v>294</v>
      </c>
      <c r="B319" s="387" t="s">
        <v>295</v>
      </c>
      <c r="C319" s="381"/>
      <c r="D319" s="382">
        <f>D320</f>
        <v>8630</v>
      </c>
      <c r="E319" s="382">
        <f>E320</f>
        <v>0</v>
      </c>
      <c r="F319" s="382">
        <f>F320</f>
        <v>8630</v>
      </c>
      <c r="G319" s="382">
        <v>0</v>
      </c>
      <c r="H319" s="382">
        <f aca="true" t="shared" si="102" ref="H319:N319">H320</f>
        <v>8630</v>
      </c>
      <c r="I319" s="382">
        <f t="shared" si="102"/>
        <v>0</v>
      </c>
      <c r="J319" s="382">
        <f t="shared" si="102"/>
        <v>8630</v>
      </c>
      <c r="K319" s="382">
        <f t="shared" si="102"/>
        <v>0</v>
      </c>
      <c r="L319" s="382">
        <f t="shared" si="102"/>
        <v>8630</v>
      </c>
      <c r="M319" s="382">
        <f t="shared" si="102"/>
        <v>0</v>
      </c>
      <c r="N319" s="382">
        <f t="shared" si="102"/>
        <v>8630</v>
      </c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</row>
    <row r="320" spans="1:29" s="109" customFormat="1" ht="15">
      <c r="A320" s="132"/>
      <c r="B320" s="115">
        <v>640</v>
      </c>
      <c r="C320" s="116" t="s">
        <v>158</v>
      </c>
      <c r="D320" s="117">
        <f>D321+D322+D323</f>
        <v>8630</v>
      </c>
      <c r="E320" s="117">
        <f>E321+E322+E323</f>
        <v>0</v>
      </c>
      <c r="F320" s="117">
        <f>F321+F322+F323</f>
        <v>8630</v>
      </c>
      <c r="G320" s="117">
        <v>0</v>
      </c>
      <c r="H320" s="117">
        <f aca="true" t="shared" si="103" ref="H320:N320">H321+H322+H323</f>
        <v>8630</v>
      </c>
      <c r="I320" s="117">
        <f t="shared" si="103"/>
        <v>0</v>
      </c>
      <c r="J320" s="117">
        <f t="shared" si="103"/>
        <v>8630</v>
      </c>
      <c r="K320" s="117">
        <f t="shared" si="103"/>
        <v>0</v>
      </c>
      <c r="L320" s="117">
        <f t="shared" si="103"/>
        <v>8630</v>
      </c>
      <c r="M320" s="117">
        <f t="shared" si="103"/>
        <v>0</v>
      </c>
      <c r="N320" s="117">
        <f t="shared" si="103"/>
        <v>8630</v>
      </c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</row>
    <row r="321" spans="1:29" s="109" customFormat="1" ht="14.25">
      <c r="A321" s="145"/>
      <c r="B321" s="120">
        <v>642001</v>
      </c>
      <c r="C321" s="121" t="s">
        <v>125</v>
      </c>
      <c r="D321" s="84">
        <v>2300</v>
      </c>
      <c r="E321" s="84">
        <v>0</v>
      </c>
      <c r="F321" s="84">
        <v>2300</v>
      </c>
      <c r="G321" s="84">
        <v>0</v>
      </c>
      <c r="H321" s="84">
        <v>2300</v>
      </c>
      <c r="I321" s="84">
        <v>0</v>
      </c>
      <c r="J321" s="84">
        <v>2300</v>
      </c>
      <c r="K321" s="84">
        <v>0</v>
      </c>
      <c r="L321" s="84">
        <v>2300</v>
      </c>
      <c r="M321" s="84">
        <v>0</v>
      </c>
      <c r="N321" s="84">
        <f>SUM(L321:M321)</f>
        <v>2300</v>
      </c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</row>
    <row r="322" spans="1:29" s="109" customFormat="1" ht="14.25">
      <c r="A322" s="145"/>
      <c r="B322" s="120">
        <v>642001</v>
      </c>
      <c r="C322" s="121" t="s">
        <v>162</v>
      </c>
      <c r="D322" s="84">
        <v>3000</v>
      </c>
      <c r="E322" s="84">
        <v>0</v>
      </c>
      <c r="F322" s="84">
        <v>3000</v>
      </c>
      <c r="G322" s="84">
        <v>0</v>
      </c>
      <c r="H322" s="84">
        <v>3000</v>
      </c>
      <c r="I322" s="84">
        <v>0</v>
      </c>
      <c r="J322" s="84">
        <v>3000</v>
      </c>
      <c r="K322" s="84">
        <v>0</v>
      </c>
      <c r="L322" s="84">
        <v>3000</v>
      </c>
      <c r="M322" s="84">
        <v>0</v>
      </c>
      <c r="N322" s="84">
        <f>SUM(L322:M322)</f>
        <v>3000</v>
      </c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</row>
    <row r="323" spans="1:29" s="109" customFormat="1" ht="14.25">
      <c r="A323" s="145"/>
      <c r="B323" s="120">
        <v>642001</v>
      </c>
      <c r="C323" s="121" t="s">
        <v>251</v>
      </c>
      <c r="D323" s="84">
        <v>3330</v>
      </c>
      <c r="E323" s="84">
        <v>0</v>
      </c>
      <c r="F323" s="84">
        <v>3330</v>
      </c>
      <c r="G323" s="84">
        <v>0</v>
      </c>
      <c r="H323" s="84">
        <v>3330</v>
      </c>
      <c r="I323" s="84">
        <v>0</v>
      </c>
      <c r="J323" s="84">
        <v>3330</v>
      </c>
      <c r="K323" s="84">
        <v>0</v>
      </c>
      <c r="L323" s="84">
        <v>3330</v>
      </c>
      <c r="M323" s="84">
        <v>0</v>
      </c>
      <c r="N323" s="84">
        <f>SUM(L323:M323)</f>
        <v>3330</v>
      </c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</row>
    <row r="324" spans="1:29" s="109" customFormat="1" ht="15">
      <c r="A324" s="379" t="s">
        <v>252</v>
      </c>
      <c r="B324" s="387"/>
      <c r="C324" s="381"/>
      <c r="D324" s="382">
        <f aca="true" t="shared" si="104" ref="D324:F325">D325</f>
        <v>15524</v>
      </c>
      <c r="E324" s="382">
        <f t="shared" si="104"/>
        <v>0</v>
      </c>
      <c r="F324" s="382">
        <f t="shared" si="104"/>
        <v>15524</v>
      </c>
      <c r="G324" s="382">
        <v>400</v>
      </c>
      <c r="H324" s="382">
        <f aca="true" t="shared" si="105" ref="H324:N325">H325</f>
        <v>15924</v>
      </c>
      <c r="I324" s="382">
        <f t="shared" si="105"/>
        <v>0</v>
      </c>
      <c r="J324" s="382">
        <f t="shared" si="105"/>
        <v>15924</v>
      </c>
      <c r="K324" s="382">
        <f t="shared" si="105"/>
        <v>0</v>
      </c>
      <c r="L324" s="382">
        <f t="shared" si="105"/>
        <v>15924</v>
      </c>
      <c r="M324" s="382">
        <f t="shared" si="105"/>
        <v>0</v>
      </c>
      <c r="N324" s="382">
        <f t="shared" si="105"/>
        <v>15924</v>
      </c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</row>
    <row r="325" spans="1:29" s="109" customFormat="1" ht="15">
      <c r="A325" s="132"/>
      <c r="B325" s="115">
        <v>640</v>
      </c>
      <c r="C325" s="116" t="s">
        <v>158</v>
      </c>
      <c r="D325" s="117">
        <f t="shared" si="104"/>
        <v>15524</v>
      </c>
      <c r="E325" s="117">
        <f t="shared" si="104"/>
        <v>0</v>
      </c>
      <c r="F325" s="117">
        <f t="shared" si="104"/>
        <v>15524</v>
      </c>
      <c r="G325" s="117">
        <v>400</v>
      </c>
      <c r="H325" s="117">
        <f t="shared" si="105"/>
        <v>15924</v>
      </c>
      <c r="I325" s="117">
        <f t="shared" si="105"/>
        <v>0</v>
      </c>
      <c r="J325" s="117">
        <f t="shared" si="105"/>
        <v>15924</v>
      </c>
      <c r="K325" s="117">
        <f t="shared" si="105"/>
        <v>0</v>
      </c>
      <c r="L325" s="117">
        <f t="shared" si="105"/>
        <v>15924</v>
      </c>
      <c r="M325" s="117">
        <f t="shared" si="105"/>
        <v>0</v>
      </c>
      <c r="N325" s="117">
        <f t="shared" si="105"/>
        <v>15924</v>
      </c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  <c r="AA325" s="183"/>
      <c r="AB325" s="183"/>
      <c r="AC325" s="183"/>
    </row>
    <row r="326" spans="1:29" s="109" customFormat="1" ht="14.25">
      <c r="A326" s="145"/>
      <c r="B326" s="120">
        <v>641001</v>
      </c>
      <c r="C326" s="121" t="s">
        <v>163</v>
      </c>
      <c r="D326" s="84">
        <v>15524</v>
      </c>
      <c r="E326" s="84">
        <v>0</v>
      </c>
      <c r="F326" s="84">
        <v>15524</v>
      </c>
      <c r="G326" s="84">
        <v>400</v>
      </c>
      <c r="H326" s="84">
        <f>G326+F326</f>
        <v>15924</v>
      </c>
      <c r="I326" s="84">
        <v>0</v>
      </c>
      <c r="J326" s="84">
        <f>I326+H326</f>
        <v>15924</v>
      </c>
      <c r="K326" s="84">
        <v>0</v>
      </c>
      <c r="L326" s="84">
        <f>K326+J326</f>
        <v>15924</v>
      </c>
      <c r="M326" s="84">
        <v>0</v>
      </c>
      <c r="N326" s="84">
        <f>SUM(L326:M326)</f>
        <v>15924</v>
      </c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</row>
    <row r="327" spans="1:29" s="109" customFormat="1" ht="15">
      <c r="A327" s="379" t="s">
        <v>296</v>
      </c>
      <c r="B327" s="380" t="s">
        <v>297</v>
      </c>
      <c r="C327" s="381"/>
      <c r="D327" s="382">
        <f>SUM(D328)</f>
        <v>635</v>
      </c>
      <c r="E327" s="382">
        <f>SUM(E328)</f>
        <v>0</v>
      </c>
      <c r="F327" s="382">
        <f>SUM(F328)</f>
        <v>635</v>
      </c>
      <c r="G327" s="382">
        <v>0</v>
      </c>
      <c r="H327" s="382">
        <f aca="true" t="shared" si="106" ref="H327:N327">SUM(H328)</f>
        <v>635</v>
      </c>
      <c r="I327" s="382">
        <f t="shared" si="106"/>
        <v>0</v>
      </c>
      <c r="J327" s="382">
        <f t="shared" si="106"/>
        <v>635</v>
      </c>
      <c r="K327" s="382">
        <f t="shared" si="106"/>
        <v>0</v>
      </c>
      <c r="L327" s="382">
        <f t="shared" si="106"/>
        <v>635</v>
      </c>
      <c r="M327" s="382">
        <f t="shared" si="106"/>
        <v>0</v>
      </c>
      <c r="N327" s="382">
        <f t="shared" si="106"/>
        <v>635</v>
      </c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</row>
    <row r="328" spans="1:29" s="109" customFormat="1" ht="15">
      <c r="A328" s="132"/>
      <c r="B328" s="115">
        <v>630</v>
      </c>
      <c r="C328" s="116" t="s">
        <v>85</v>
      </c>
      <c r="D328" s="117">
        <f>D329+D330+D332+D333</f>
        <v>635</v>
      </c>
      <c r="E328" s="117">
        <f>E329+E330+E332+E333</f>
        <v>0</v>
      </c>
      <c r="F328" s="117">
        <f>F329+F330+F332+F333</f>
        <v>635</v>
      </c>
      <c r="G328" s="117">
        <v>0</v>
      </c>
      <c r="H328" s="117">
        <f aca="true" t="shared" si="107" ref="H328:N328">H329+H330+H332+H333</f>
        <v>635</v>
      </c>
      <c r="I328" s="117">
        <f t="shared" si="107"/>
        <v>0</v>
      </c>
      <c r="J328" s="117">
        <f t="shared" si="107"/>
        <v>635</v>
      </c>
      <c r="K328" s="117">
        <f t="shared" si="107"/>
        <v>0</v>
      </c>
      <c r="L328" s="117">
        <f t="shared" si="107"/>
        <v>635</v>
      </c>
      <c r="M328" s="117">
        <f t="shared" si="107"/>
        <v>0</v>
      </c>
      <c r="N328" s="117">
        <f t="shared" si="107"/>
        <v>635</v>
      </c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14" ht="15">
      <c r="A329" s="132"/>
      <c r="B329" s="115">
        <v>632</v>
      </c>
      <c r="C329" s="116" t="s">
        <v>87</v>
      </c>
      <c r="D329" s="117">
        <v>430</v>
      </c>
      <c r="E329" s="117">
        <v>0</v>
      </c>
      <c r="F329" s="117">
        <v>430</v>
      </c>
      <c r="G329" s="117">
        <v>0</v>
      </c>
      <c r="H329" s="117">
        <v>430</v>
      </c>
      <c r="I329" s="117">
        <v>0</v>
      </c>
      <c r="J329" s="117">
        <v>430</v>
      </c>
      <c r="K329" s="117">
        <v>0</v>
      </c>
      <c r="L329" s="117">
        <v>430</v>
      </c>
      <c r="M329" s="117">
        <v>0</v>
      </c>
      <c r="N329" s="117">
        <v>430</v>
      </c>
    </row>
    <row r="330" spans="1:14" ht="15">
      <c r="A330" s="132"/>
      <c r="B330" s="115">
        <v>633</v>
      </c>
      <c r="C330" s="119" t="s">
        <v>88</v>
      </c>
      <c r="D330" s="117">
        <f>SUM(D331)</f>
        <v>5</v>
      </c>
      <c r="E330" s="117">
        <f>SUM(E331)</f>
        <v>0</v>
      </c>
      <c r="F330" s="117">
        <f>SUM(F331)</f>
        <v>5</v>
      </c>
      <c r="G330" s="117">
        <v>0</v>
      </c>
      <c r="H330" s="117">
        <f aca="true" t="shared" si="108" ref="H330:N330">SUM(H331)</f>
        <v>5</v>
      </c>
      <c r="I330" s="117">
        <f t="shared" si="108"/>
        <v>0</v>
      </c>
      <c r="J330" s="117">
        <f t="shared" si="108"/>
        <v>5</v>
      </c>
      <c r="K330" s="117">
        <f t="shared" si="108"/>
        <v>0</v>
      </c>
      <c r="L330" s="117">
        <f t="shared" si="108"/>
        <v>5</v>
      </c>
      <c r="M330" s="117">
        <f t="shared" si="108"/>
        <v>0</v>
      </c>
      <c r="N330" s="117">
        <f t="shared" si="108"/>
        <v>5</v>
      </c>
    </row>
    <row r="331" spans="1:14" ht="14.25">
      <c r="A331" s="145"/>
      <c r="B331" s="120">
        <v>633006</v>
      </c>
      <c r="C331" s="121" t="s">
        <v>95</v>
      </c>
      <c r="D331" s="84">
        <v>5</v>
      </c>
      <c r="E331" s="84">
        <v>0</v>
      </c>
      <c r="F331" s="84">
        <v>5</v>
      </c>
      <c r="G331" s="84">
        <v>0</v>
      </c>
      <c r="H331" s="84">
        <v>5</v>
      </c>
      <c r="I331" s="84">
        <v>0</v>
      </c>
      <c r="J331" s="84">
        <v>5</v>
      </c>
      <c r="K331" s="84">
        <v>0</v>
      </c>
      <c r="L331" s="84">
        <v>5</v>
      </c>
      <c r="M331" s="84">
        <v>0</v>
      </c>
      <c r="N331" s="84">
        <f>SUM(L331:M331)</f>
        <v>5</v>
      </c>
    </row>
    <row r="332" spans="1:14" ht="15">
      <c r="A332" s="132"/>
      <c r="B332" s="115">
        <v>635</v>
      </c>
      <c r="C332" s="119" t="s">
        <v>104</v>
      </c>
      <c r="D332" s="117">
        <v>70</v>
      </c>
      <c r="E332" s="117">
        <v>0</v>
      </c>
      <c r="F332" s="117">
        <v>70</v>
      </c>
      <c r="G332" s="117">
        <v>0</v>
      </c>
      <c r="H332" s="117">
        <v>70</v>
      </c>
      <c r="I332" s="117">
        <v>0</v>
      </c>
      <c r="J332" s="117">
        <v>70</v>
      </c>
      <c r="K332" s="117">
        <v>0</v>
      </c>
      <c r="L332" s="117">
        <v>70</v>
      </c>
      <c r="M332" s="117">
        <v>0</v>
      </c>
      <c r="N332" s="117">
        <v>70</v>
      </c>
    </row>
    <row r="333" spans="1:14" ht="15">
      <c r="A333" s="132"/>
      <c r="B333" s="115">
        <v>637</v>
      </c>
      <c r="C333" s="119" t="s">
        <v>106</v>
      </c>
      <c r="D333" s="117">
        <f>SUM(D334:D335)</f>
        <v>130</v>
      </c>
      <c r="E333" s="117">
        <f>SUM(E334:E335)</f>
        <v>0</v>
      </c>
      <c r="F333" s="117">
        <f>SUM(F334:F335)</f>
        <v>130</v>
      </c>
      <c r="G333" s="117">
        <v>0</v>
      </c>
      <c r="H333" s="117">
        <f aca="true" t="shared" si="109" ref="H333:N333">SUM(H334:H335)</f>
        <v>130</v>
      </c>
      <c r="I333" s="117">
        <f t="shared" si="109"/>
        <v>0</v>
      </c>
      <c r="J333" s="117">
        <f t="shared" si="109"/>
        <v>130</v>
      </c>
      <c r="K333" s="117">
        <f t="shared" si="109"/>
        <v>0</v>
      </c>
      <c r="L333" s="117">
        <f t="shared" si="109"/>
        <v>130</v>
      </c>
      <c r="M333" s="117">
        <f t="shared" si="109"/>
        <v>0</v>
      </c>
      <c r="N333" s="117">
        <f t="shared" si="109"/>
        <v>130</v>
      </c>
    </row>
    <row r="334" spans="1:14" ht="14.25">
      <c r="A334" s="145"/>
      <c r="B334" s="120">
        <v>637004</v>
      </c>
      <c r="C334" s="123" t="s">
        <v>111</v>
      </c>
      <c r="D334" s="84">
        <v>50</v>
      </c>
      <c r="E334" s="84">
        <v>0</v>
      </c>
      <c r="F334" s="84">
        <v>50</v>
      </c>
      <c r="G334" s="84">
        <v>0</v>
      </c>
      <c r="H334" s="84">
        <v>50</v>
      </c>
      <c r="I334" s="84">
        <v>0</v>
      </c>
      <c r="J334" s="84">
        <v>50</v>
      </c>
      <c r="K334" s="84">
        <v>0</v>
      </c>
      <c r="L334" s="84">
        <v>50</v>
      </c>
      <c r="M334" s="84">
        <v>0</v>
      </c>
      <c r="N334" s="84">
        <f>SUM(L334:M334)</f>
        <v>50</v>
      </c>
    </row>
    <row r="335" spans="1:14" ht="15">
      <c r="A335" s="132"/>
      <c r="B335" s="176">
        <v>637027</v>
      </c>
      <c r="C335" s="121" t="s">
        <v>122</v>
      </c>
      <c r="D335" s="84">
        <v>80</v>
      </c>
      <c r="E335" s="84">
        <v>0</v>
      </c>
      <c r="F335" s="84">
        <v>80</v>
      </c>
      <c r="G335" s="84">
        <v>0</v>
      </c>
      <c r="H335" s="84">
        <v>80</v>
      </c>
      <c r="I335" s="84">
        <v>0</v>
      </c>
      <c r="J335" s="84">
        <v>80</v>
      </c>
      <c r="K335" s="84">
        <v>0</v>
      </c>
      <c r="L335" s="84">
        <v>80</v>
      </c>
      <c r="M335" s="84">
        <v>0</v>
      </c>
      <c r="N335" s="84">
        <f>SUM(L335:M335)</f>
        <v>80</v>
      </c>
    </row>
    <row r="336" spans="1:29" s="109" customFormat="1" ht="15">
      <c r="A336" s="379" t="s">
        <v>298</v>
      </c>
      <c r="B336" s="380" t="s">
        <v>299</v>
      </c>
      <c r="C336" s="385"/>
      <c r="D336" s="382">
        <f>SUM(D337)</f>
        <v>875</v>
      </c>
      <c r="E336" s="382">
        <f>SUM(E337)</f>
        <v>0</v>
      </c>
      <c r="F336" s="382">
        <f>SUM(F337)</f>
        <v>875</v>
      </c>
      <c r="G336" s="382">
        <v>100</v>
      </c>
      <c r="H336" s="382">
        <f aca="true" t="shared" si="110" ref="H336:N336">SUM(H337)</f>
        <v>975</v>
      </c>
      <c r="I336" s="382">
        <f t="shared" si="110"/>
        <v>0</v>
      </c>
      <c r="J336" s="382">
        <f t="shared" si="110"/>
        <v>975</v>
      </c>
      <c r="K336" s="382">
        <f t="shared" si="110"/>
        <v>0</v>
      </c>
      <c r="L336" s="382">
        <f t="shared" si="110"/>
        <v>975</v>
      </c>
      <c r="M336" s="382">
        <f t="shared" si="110"/>
        <v>0</v>
      </c>
      <c r="N336" s="382">
        <f t="shared" si="110"/>
        <v>975</v>
      </c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</row>
    <row r="337" spans="1:29" s="129" customFormat="1" ht="15.75" thickBot="1">
      <c r="A337" s="204"/>
      <c r="B337" s="282">
        <v>630</v>
      </c>
      <c r="C337" s="190" t="s">
        <v>85</v>
      </c>
      <c r="D337" s="174">
        <f>D339+D341+D342</f>
        <v>875</v>
      </c>
      <c r="E337" s="174">
        <f>E339+E341+E342</f>
        <v>0</v>
      </c>
      <c r="F337" s="174">
        <f>F339+F341+F342</f>
        <v>875</v>
      </c>
      <c r="G337" s="174">
        <v>100</v>
      </c>
      <c r="H337" s="174">
        <f aca="true" t="shared" si="111" ref="H337:N337">H339+H341+H342</f>
        <v>975</v>
      </c>
      <c r="I337" s="174">
        <f t="shared" si="111"/>
        <v>0</v>
      </c>
      <c r="J337" s="174">
        <f t="shared" si="111"/>
        <v>975</v>
      </c>
      <c r="K337" s="174">
        <f t="shared" si="111"/>
        <v>0</v>
      </c>
      <c r="L337" s="174">
        <f t="shared" si="111"/>
        <v>975</v>
      </c>
      <c r="M337" s="174">
        <f t="shared" si="111"/>
        <v>0</v>
      </c>
      <c r="N337" s="174">
        <f t="shared" si="111"/>
        <v>975</v>
      </c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</row>
    <row r="338" spans="1:29" s="129" customFormat="1" ht="16.5" thickBot="1">
      <c r="A338" s="205"/>
      <c r="B338" s="111"/>
      <c r="C338" s="135"/>
      <c r="D338" s="136"/>
      <c r="E338" s="136"/>
      <c r="F338" s="7"/>
      <c r="G338" s="136"/>
      <c r="H338" s="7" t="s">
        <v>241</v>
      </c>
      <c r="I338" s="136"/>
      <c r="J338" s="7"/>
      <c r="K338" s="136"/>
      <c r="L338" s="7"/>
      <c r="M338" s="136"/>
      <c r="N338" s="7" t="s">
        <v>241</v>
      </c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</row>
    <row r="339" spans="1:29" s="109" customFormat="1" ht="15">
      <c r="A339" s="206"/>
      <c r="B339" s="187">
        <v>633</v>
      </c>
      <c r="C339" s="188" t="s">
        <v>88</v>
      </c>
      <c r="D339" s="189">
        <f>SUM(D340)</f>
        <v>75</v>
      </c>
      <c r="E339" s="189">
        <f>SUM(E340)</f>
        <v>0</v>
      </c>
      <c r="F339" s="189">
        <f>SUM(F340)</f>
        <v>75</v>
      </c>
      <c r="G339" s="189">
        <v>0</v>
      </c>
      <c r="H339" s="189">
        <f aca="true" t="shared" si="112" ref="H339:N339">SUM(H340)</f>
        <v>75</v>
      </c>
      <c r="I339" s="189">
        <f t="shared" si="112"/>
        <v>0</v>
      </c>
      <c r="J339" s="189">
        <f t="shared" si="112"/>
        <v>75</v>
      </c>
      <c r="K339" s="189">
        <f t="shared" si="112"/>
        <v>0</v>
      </c>
      <c r="L339" s="189">
        <f t="shared" si="112"/>
        <v>75</v>
      </c>
      <c r="M339" s="189">
        <f t="shared" si="112"/>
        <v>0</v>
      </c>
      <c r="N339" s="189">
        <f t="shared" si="112"/>
        <v>75</v>
      </c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</row>
    <row r="340" spans="1:29" s="109" customFormat="1" ht="15">
      <c r="A340" s="132"/>
      <c r="B340" s="120">
        <v>633006</v>
      </c>
      <c r="C340" s="121" t="s">
        <v>95</v>
      </c>
      <c r="D340" s="84">
        <v>75</v>
      </c>
      <c r="E340" s="84">
        <v>0</v>
      </c>
      <c r="F340" s="84">
        <v>75</v>
      </c>
      <c r="G340" s="84">
        <v>0</v>
      </c>
      <c r="H340" s="84">
        <v>75</v>
      </c>
      <c r="I340" s="84">
        <v>0</v>
      </c>
      <c r="J340" s="84">
        <v>75</v>
      </c>
      <c r="K340" s="84">
        <v>0</v>
      </c>
      <c r="L340" s="84">
        <v>75</v>
      </c>
      <c r="M340" s="84">
        <v>0</v>
      </c>
      <c r="N340" s="84">
        <f>SUM(L340:M340)</f>
        <v>75</v>
      </c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</row>
    <row r="341" spans="1:29" s="109" customFormat="1" ht="15">
      <c r="A341" s="145"/>
      <c r="B341" s="115">
        <v>635</v>
      </c>
      <c r="C341" s="119" t="s">
        <v>104</v>
      </c>
      <c r="D341" s="117">
        <v>100</v>
      </c>
      <c r="E341" s="117">
        <v>0</v>
      </c>
      <c r="F341" s="117">
        <v>100</v>
      </c>
      <c r="G341" s="117">
        <v>100</v>
      </c>
      <c r="H341" s="117">
        <v>200</v>
      </c>
      <c r="I341" s="117">
        <v>0</v>
      </c>
      <c r="J341" s="117">
        <v>200</v>
      </c>
      <c r="K341" s="117">
        <v>0</v>
      </c>
      <c r="L341" s="117">
        <v>200</v>
      </c>
      <c r="M341" s="117">
        <v>0</v>
      </c>
      <c r="N341" s="117">
        <v>200</v>
      </c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</row>
    <row r="342" spans="1:29" s="109" customFormat="1" ht="15">
      <c r="A342" s="145"/>
      <c r="B342" s="115">
        <v>637</v>
      </c>
      <c r="C342" s="119" t="s">
        <v>106</v>
      </c>
      <c r="D342" s="117">
        <f>SUM(D343:D345)</f>
        <v>700</v>
      </c>
      <c r="E342" s="117">
        <f>SUM(E343:E345)</f>
        <v>0</v>
      </c>
      <c r="F342" s="117">
        <f>SUM(F343:F345)</f>
        <v>700</v>
      </c>
      <c r="G342" s="117">
        <v>0</v>
      </c>
      <c r="H342" s="117">
        <f aca="true" t="shared" si="113" ref="H342:N342">SUM(H343:H345)</f>
        <v>700</v>
      </c>
      <c r="I342" s="117">
        <f t="shared" si="113"/>
        <v>0</v>
      </c>
      <c r="J342" s="117">
        <f t="shared" si="113"/>
        <v>700</v>
      </c>
      <c r="K342" s="117">
        <f t="shared" si="113"/>
        <v>0</v>
      </c>
      <c r="L342" s="117">
        <f t="shared" si="113"/>
        <v>700</v>
      </c>
      <c r="M342" s="117">
        <f t="shared" si="113"/>
        <v>0</v>
      </c>
      <c r="N342" s="117">
        <f t="shared" si="113"/>
        <v>700</v>
      </c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</row>
    <row r="343" spans="1:29" s="109" customFormat="1" ht="14.25">
      <c r="A343" s="145"/>
      <c r="B343" s="120">
        <v>637002</v>
      </c>
      <c r="C343" s="123" t="s">
        <v>109</v>
      </c>
      <c r="D343" s="84">
        <v>250</v>
      </c>
      <c r="E343" s="84">
        <v>0</v>
      </c>
      <c r="F343" s="84">
        <v>250</v>
      </c>
      <c r="G343" s="84">
        <v>0</v>
      </c>
      <c r="H343" s="84">
        <v>250</v>
      </c>
      <c r="I343" s="84">
        <v>0</v>
      </c>
      <c r="J343" s="84">
        <v>250</v>
      </c>
      <c r="K343" s="84">
        <v>0</v>
      </c>
      <c r="L343" s="84">
        <v>250</v>
      </c>
      <c r="M343" s="84">
        <v>0</v>
      </c>
      <c r="N343" s="84">
        <f>SUM(L343:M343)</f>
        <v>250</v>
      </c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</row>
    <row r="344" spans="1:29" s="109" customFormat="1" ht="14.25">
      <c r="A344" s="145"/>
      <c r="B344" s="120">
        <v>637012</v>
      </c>
      <c r="C344" s="123" t="s">
        <v>116</v>
      </c>
      <c r="D344" s="84">
        <v>50</v>
      </c>
      <c r="E344" s="84">
        <v>0</v>
      </c>
      <c r="F344" s="84">
        <v>50</v>
      </c>
      <c r="G344" s="84">
        <v>0</v>
      </c>
      <c r="H344" s="84">
        <v>50</v>
      </c>
      <c r="I344" s="84">
        <v>0</v>
      </c>
      <c r="J344" s="84">
        <v>50</v>
      </c>
      <c r="K344" s="84">
        <v>0</v>
      </c>
      <c r="L344" s="84">
        <v>50</v>
      </c>
      <c r="M344" s="84">
        <v>0</v>
      </c>
      <c r="N344" s="84">
        <f>SUM(L344:M344)</f>
        <v>50</v>
      </c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</row>
    <row r="345" spans="1:29" s="109" customFormat="1" ht="14.25">
      <c r="A345" s="145"/>
      <c r="B345" s="120">
        <v>637027</v>
      </c>
      <c r="C345" s="121" t="s">
        <v>122</v>
      </c>
      <c r="D345" s="84">
        <v>400</v>
      </c>
      <c r="E345" s="84">
        <v>0</v>
      </c>
      <c r="F345" s="84">
        <v>400</v>
      </c>
      <c r="G345" s="84">
        <v>0</v>
      </c>
      <c r="H345" s="84">
        <v>400</v>
      </c>
      <c r="I345" s="84">
        <v>0</v>
      </c>
      <c r="J345" s="84">
        <v>400</v>
      </c>
      <c r="K345" s="84">
        <v>0</v>
      </c>
      <c r="L345" s="84">
        <v>400</v>
      </c>
      <c r="M345" s="84">
        <v>0</v>
      </c>
      <c r="N345" s="84">
        <f>SUM(L345:M345)</f>
        <v>400</v>
      </c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</row>
    <row r="346" spans="1:29" s="109" customFormat="1" ht="15">
      <c r="A346" s="379" t="s">
        <v>300</v>
      </c>
      <c r="B346" s="380" t="s">
        <v>301</v>
      </c>
      <c r="C346" s="385"/>
      <c r="D346" s="382">
        <f aca="true" t="shared" si="114" ref="D346:F347">SUM(D347)</f>
        <v>500</v>
      </c>
      <c r="E346" s="382">
        <f t="shared" si="114"/>
        <v>0</v>
      </c>
      <c r="F346" s="382">
        <f t="shared" si="114"/>
        <v>500</v>
      </c>
      <c r="G346" s="382"/>
      <c r="H346" s="382">
        <f aca="true" t="shared" si="115" ref="H346:N347">SUM(H347)</f>
        <v>500</v>
      </c>
      <c r="I346" s="382">
        <f t="shared" si="115"/>
        <v>0</v>
      </c>
      <c r="J346" s="382">
        <f t="shared" si="115"/>
        <v>500</v>
      </c>
      <c r="K346" s="382">
        <f t="shared" si="115"/>
        <v>0</v>
      </c>
      <c r="L346" s="382">
        <f t="shared" si="115"/>
        <v>500</v>
      </c>
      <c r="M346" s="382">
        <f t="shared" si="115"/>
        <v>0</v>
      </c>
      <c r="N346" s="382">
        <f t="shared" si="115"/>
        <v>500</v>
      </c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</row>
    <row r="347" spans="1:29" s="109" customFormat="1" ht="15">
      <c r="A347" s="132"/>
      <c r="B347" s="115">
        <v>640</v>
      </c>
      <c r="C347" s="116" t="s">
        <v>158</v>
      </c>
      <c r="D347" s="117">
        <f t="shared" si="114"/>
        <v>500</v>
      </c>
      <c r="E347" s="117">
        <f t="shared" si="114"/>
        <v>0</v>
      </c>
      <c r="F347" s="117">
        <f t="shared" si="114"/>
        <v>500</v>
      </c>
      <c r="G347" s="117">
        <v>0</v>
      </c>
      <c r="H347" s="117">
        <f t="shared" si="115"/>
        <v>500</v>
      </c>
      <c r="I347" s="117">
        <f t="shared" si="115"/>
        <v>0</v>
      </c>
      <c r="J347" s="117">
        <f t="shared" si="115"/>
        <v>500</v>
      </c>
      <c r="K347" s="117">
        <f t="shared" si="115"/>
        <v>0</v>
      </c>
      <c r="L347" s="117">
        <f t="shared" si="115"/>
        <v>500</v>
      </c>
      <c r="M347" s="117">
        <f t="shared" si="115"/>
        <v>0</v>
      </c>
      <c r="N347" s="117">
        <f t="shared" si="115"/>
        <v>500</v>
      </c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</row>
    <row r="348" spans="1:29" s="109" customFormat="1" ht="14.25">
      <c r="A348" s="145"/>
      <c r="B348" s="120">
        <v>642007</v>
      </c>
      <c r="C348" s="121" t="s">
        <v>164</v>
      </c>
      <c r="D348" s="84">
        <v>500</v>
      </c>
      <c r="E348" s="84">
        <v>0</v>
      </c>
      <c r="F348" s="84">
        <v>500</v>
      </c>
      <c r="G348" s="84">
        <v>0</v>
      </c>
      <c r="H348" s="84">
        <v>500</v>
      </c>
      <c r="I348" s="84">
        <v>0</v>
      </c>
      <c r="J348" s="84">
        <v>500</v>
      </c>
      <c r="K348" s="84">
        <v>0</v>
      </c>
      <c r="L348" s="84">
        <v>500</v>
      </c>
      <c r="M348" s="84">
        <v>0</v>
      </c>
      <c r="N348" s="84">
        <f>SUM(L348:M348)</f>
        <v>500</v>
      </c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</row>
    <row r="349" spans="1:29" s="109" customFormat="1" ht="15">
      <c r="A349" s="379" t="s">
        <v>302</v>
      </c>
      <c r="B349" s="380" t="s">
        <v>202</v>
      </c>
      <c r="C349" s="381"/>
      <c r="D349" s="382">
        <f aca="true" t="shared" si="116" ref="D349:J349">D350+D351+D352+D370</f>
        <v>16160</v>
      </c>
      <c r="E349" s="382">
        <f t="shared" si="116"/>
        <v>0</v>
      </c>
      <c r="F349" s="382">
        <f t="shared" si="116"/>
        <v>16160</v>
      </c>
      <c r="G349" s="382">
        <f t="shared" si="116"/>
        <v>0</v>
      </c>
      <c r="H349" s="382">
        <f t="shared" si="116"/>
        <v>16160</v>
      </c>
      <c r="I349" s="382">
        <f t="shared" si="116"/>
        <v>740</v>
      </c>
      <c r="J349" s="382">
        <f t="shared" si="116"/>
        <v>16900</v>
      </c>
      <c r="K349" s="382">
        <f>K350+K351+K352+K370</f>
        <v>0</v>
      </c>
      <c r="L349" s="382">
        <f>L350+L351+L352+L370</f>
        <v>16900</v>
      </c>
      <c r="M349" s="382">
        <f>M350+M351+M352+M370</f>
        <v>0</v>
      </c>
      <c r="N349" s="382">
        <f>N350+N351+N352+N370</f>
        <v>16900</v>
      </c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</row>
    <row r="350" spans="1:29" s="109" customFormat="1" ht="15">
      <c r="A350" s="132"/>
      <c r="B350" s="115">
        <v>610</v>
      </c>
      <c r="C350" s="116" t="s">
        <v>83</v>
      </c>
      <c r="D350" s="117">
        <v>8190</v>
      </c>
      <c r="E350" s="117">
        <v>0</v>
      </c>
      <c r="F350" s="117">
        <v>8190</v>
      </c>
      <c r="G350" s="117">
        <v>0</v>
      </c>
      <c r="H350" s="117">
        <v>8190</v>
      </c>
      <c r="I350" s="117">
        <v>0</v>
      </c>
      <c r="J350" s="117">
        <v>8190</v>
      </c>
      <c r="K350" s="117">
        <v>0</v>
      </c>
      <c r="L350" s="117">
        <v>8190</v>
      </c>
      <c r="M350" s="117">
        <v>0</v>
      </c>
      <c r="N350" s="117">
        <v>8190</v>
      </c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</row>
    <row r="351" spans="1:29" s="109" customFormat="1" ht="15">
      <c r="A351" s="145"/>
      <c r="B351" s="118">
        <v>620</v>
      </c>
      <c r="C351" s="116" t="s">
        <v>84</v>
      </c>
      <c r="D351" s="117">
        <v>3100</v>
      </c>
      <c r="E351" s="117">
        <v>0</v>
      </c>
      <c r="F351" s="117">
        <v>3100</v>
      </c>
      <c r="G351" s="117">
        <v>0</v>
      </c>
      <c r="H351" s="117">
        <v>3100</v>
      </c>
      <c r="I351" s="117">
        <v>0</v>
      </c>
      <c r="J351" s="117">
        <v>3100</v>
      </c>
      <c r="K351" s="117">
        <v>0</v>
      </c>
      <c r="L351" s="117">
        <v>3100</v>
      </c>
      <c r="M351" s="117">
        <v>0</v>
      </c>
      <c r="N351" s="117">
        <v>3100</v>
      </c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</row>
    <row r="352" spans="1:29" s="109" customFormat="1" ht="15">
      <c r="A352" s="132"/>
      <c r="B352" s="115">
        <v>630</v>
      </c>
      <c r="C352" s="119" t="s">
        <v>85</v>
      </c>
      <c r="D352" s="117">
        <f aca="true" t="shared" si="117" ref="D352:J352">D353+D354+D361+D362+D363</f>
        <v>4750</v>
      </c>
      <c r="E352" s="117">
        <f t="shared" si="117"/>
        <v>0</v>
      </c>
      <c r="F352" s="117">
        <f t="shared" si="117"/>
        <v>4750</v>
      </c>
      <c r="G352" s="117">
        <f t="shared" si="117"/>
        <v>0</v>
      </c>
      <c r="H352" s="117">
        <f t="shared" si="117"/>
        <v>4750</v>
      </c>
      <c r="I352" s="117">
        <f t="shared" si="117"/>
        <v>740</v>
      </c>
      <c r="J352" s="117">
        <f t="shared" si="117"/>
        <v>5490</v>
      </c>
      <c r="K352" s="117">
        <f>K353+K354+K361+K362+K363</f>
        <v>0</v>
      </c>
      <c r="L352" s="117">
        <f>L353+L354+L361+L362+L363</f>
        <v>5490</v>
      </c>
      <c r="M352" s="117">
        <f>M353+M354+M361+M362+M363</f>
        <v>0</v>
      </c>
      <c r="N352" s="117">
        <f>N353+N354+N361+N362+N363</f>
        <v>5490</v>
      </c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</row>
    <row r="353" spans="1:29" s="109" customFormat="1" ht="15">
      <c r="A353" s="132"/>
      <c r="B353" s="115">
        <v>632</v>
      </c>
      <c r="C353" s="116" t="s">
        <v>87</v>
      </c>
      <c r="D353" s="117">
        <v>2050</v>
      </c>
      <c r="E353" s="117">
        <v>0</v>
      </c>
      <c r="F353" s="117">
        <v>2050</v>
      </c>
      <c r="G353" s="117">
        <v>0</v>
      </c>
      <c r="H353" s="117">
        <v>2050</v>
      </c>
      <c r="I353" s="117">
        <v>0</v>
      </c>
      <c r="J353" s="117">
        <v>2050</v>
      </c>
      <c r="K353" s="117">
        <v>0</v>
      </c>
      <c r="L353" s="117">
        <v>2050</v>
      </c>
      <c r="M353" s="117">
        <v>0</v>
      </c>
      <c r="N353" s="117">
        <v>2050</v>
      </c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</row>
    <row r="354" spans="1:29" s="109" customFormat="1" ht="15">
      <c r="A354" s="132"/>
      <c r="B354" s="115">
        <v>633</v>
      </c>
      <c r="C354" s="119" t="s">
        <v>88</v>
      </c>
      <c r="D354" s="117">
        <f>SUM(D355:D360)</f>
        <v>1870</v>
      </c>
      <c r="E354" s="117">
        <f>SUM(E355:E360)</f>
        <v>0</v>
      </c>
      <c r="F354" s="117">
        <f>SUM(F355:F360)</f>
        <v>1870</v>
      </c>
      <c r="G354" s="117">
        <v>0</v>
      </c>
      <c r="H354" s="117">
        <f aca="true" t="shared" si="118" ref="H354:N354">SUM(H355:H360)</f>
        <v>1870</v>
      </c>
      <c r="I354" s="117">
        <f t="shared" si="118"/>
        <v>0</v>
      </c>
      <c r="J354" s="117">
        <f t="shared" si="118"/>
        <v>1870</v>
      </c>
      <c r="K354" s="117">
        <f t="shared" si="118"/>
        <v>0</v>
      </c>
      <c r="L354" s="117">
        <f t="shared" si="118"/>
        <v>1870</v>
      </c>
      <c r="M354" s="117">
        <f t="shared" si="118"/>
        <v>0</v>
      </c>
      <c r="N354" s="117">
        <f t="shared" si="118"/>
        <v>1870</v>
      </c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</row>
    <row r="355" spans="1:29" s="109" customFormat="1" ht="14.25">
      <c r="A355" s="145"/>
      <c r="B355" s="120">
        <v>633001</v>
      </c>
      <c r="C355" s="121" t="s">
        <v>89</v>
      </c>
      <c r="D355" s="84">
        <v>250</v>
      </c>
      <c r="E355" s="84">
        <v>0</v>
      </c>
      <c r="F355" s="84">
        <v>250</v>
      </c>
      <c r="G355" s="84">
        <v>0</v>
      </c>
      <c r="H355" s="84">
        <v>250</v>
      </c>
      <c r="I355" s="84">
        <v>0</v>
      </c>
      <c r="J355" s="84">
        <v>250</v>
      </c>
      <c r="K355" s="84">
        <v>0</v>
      </c>
      <c r="L355" s="84">
        <v>250</v>
      </c>
      <c r="M355" s="84">
        <v>0</v>
      </c>
      <c r="N355" s="84">
        <f aca="true" t="shared" si="119" ref="N355:N360">SUM(L355:M355)</f>
        <v>250</v>
      </c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  <c r="AA355" s="183"/>
      <c r="AB355" s="183"/>
      <c r="AC355" s="183"/>
    </row>
    <row r="356" spans="1:29" s="109" customFormat="1" ht="14.25">
      <c r="A356" s="145"/>
      <c r="B356" s="120">
        <v>633004</v>
      </c>
      <c r="C356" s="121" t="s">
        <v>93</v>
      </c>
      <c r="D356" s="84">
        <v>120</v>
      </c>
      <c r="E356" s="84">
        <v>0</v>
      </c>
      <c r="F356" s="84">
        <v>120</v>
      </c>
      <c r="G356" s="84">
        <v>0</v>
      </c>
      <c r="H356" s="84">
        <v>120</v>
      </c>
      <c r="I356" s="84">
        <v>0</v>
      </c>
      <c r="J356" s="84">
        <v>120</v>
      </c>
      <c r="K356" s="84">
        <v>0</v>
      </c>
      <c r="L356" s="84">
        <v>120</v>
      </c>
      <c r="M356" s="84">
        <v>0</v>
      </c>
      <c r="N356" s="84">
        <f t="shared" si="119"/>
        <v>120</v>
      </c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</row>
    <row r="357" spans="1:29" s="109" customFormat="1" ht="14.25">
      <c r="A357" s="145"/>
      <c r="B357" s="120">
        <v>633006</v>
      </c>
      <c r="C357" s="121" t="s">
        <v>95</v>
      </c>
      <c r="D357" s="84">
        <v>300</v>
      </c>
      <c r="E357" s="84">
        <v>0</v>
      </c>
      <c r="F357" s="84">
        <v>300</v>
      </c>
      <c r="G357" s="84">
        <v>0</v>
      </c>
      <c r="H357" s="84">
        <v>300</v>
      </c>
      <c r="I357" s="84">
        <v>0</v>
      </c>
      <c r="J357" s="84">
        <v>300</v>
      </c>
      <c r="K357" s="84">
        <v>0</v>
      </c>
      <c r="L357" s="84">
        <v>300</v>
      </c>
      <c r="M357" s="84">
        <v>-10</v>
      </c>
      <c r="N357" s="84">
        <f t="shared" si="119"/>
        <v>290</v>
      </c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</row>
    <row r="358" spans="1:29" s="109" customFormat="1" ht="14.25">
      <c r="A358" s="145"/>
      <c r="B358" s="120">
        <v>633009</v>
      </c>
      <c r="C358" s="121" t="s">
        <v>96</v>
      </c>
      <c r="D358" s="84">
        <v>10</v>
      </c>
      <c r="E358" s="84">
        <v>0</v>
      </c>
      <c r="F358" s="84">
        <v>10</v>
      </c>
      <c r="G358" s="84">
        <v>0</v>
      </c>
      <c r="H358" s="84">
        <v>10</v>
      </c>
      <c r="I358" s="84">
        <v>0</v>
      </c>
      <c r="J358" s="84">
        <v>10</v>
      </c>
      <c r="K358" s="84">
        <v>0</v>
      </c>
      <c r="L358" s="84">
        <v>10</v>
      </c>
      <c r="M358" s="84">
        <v>10</v>
      </c>
      <c r="N358" s="84">
        <f t="shared" si="119"/>
        <v>20</v>
      </c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  <c r="AA358" s="183"/>
      <c r="AB358" s="183"/>
      <c r="AC358" s="183"/>
    </row>
    <row r="359" spans="1:29" s="109" customFormat="1" ht="14.25">
      <c r="A359" s="145"/>
      <c r="B359" s="120">
        <v>633010</v>
      </c>
      <c r="C359" s="121" t="s">
        <v>97</v>
      </c>
      <c r="D359" s="84">
        <v>90</v>
      </c>
      <c r="E359" s="84">
        <v>0</v>
      </c>
      <c r="F359" s="84">
        <v>90</v>
      </c>
      <c r="G359" s="84">
        <v>0</v>
      </c>
      <c r="H359" s="84">
        <v>90</v>
      </c>
      <c r="I359" s="84">
        <v>0</v>
      </c>
      <c r="J359" s="84">
        <v>90</v>
      </c>
      <c r="K359" s="84">
        <v>0</v>
      </c>
      <c r="L359" s="84">
        <v>90</v>
      </c>
      <c r="M359" s="84">
        <v>0</v>
      </c>
      <c r="N359" s="84">
        <f t="shared" si="119"/>
        <v>90</v>
      </c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  <c r="AA359" s="183"/>
      <c r="AB359" s="183"/>
      <c r="AC359" s="183"/>
    </row>
    <row r="360" spans="1:29" s="109" customFormat="1" ht="14.25">
      <c r="A360" s="145"/>
      <c r="B360" s="120">
        <v>633011</v>
      </c>
      <c r="C360" s="121" t="s">
        <v>98</v>
      </c>
      <c r="D360" s="84">
        <v>1100</v>
      </c>
      <c r="E360" s="84">
        <v>0</v>
      </c>
      <c r="F360" s="84">
        <v>1100</v>
      </c>
      <c r="G360" s="84">
        <v>0</v>
      </c>
      <c r="H360" s="84">
        <v>1100</v>
      </c>
      <c r="I360" s="84">
        <v>0</v>
      </c>
      <c r="J360" s="84">
        <v>1100</v>
      </c>
      <c r="K360" s="84">
        <v>0</v>
      </c>
      <c r="L360" s="84">
        <v>1100</v>
      </c>
      <c r="M360" s="84">
        <v>0</v>
      </c>
      <c r="N360" s="84">
        <f t="shared" si="119"/>
        <v>1100</v>
      </c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</row>
    <row r="361" spans="1:29" s="109" customFormat="1" ht="15">
      <c r="A361" s="132"/>
      <c r="B361" s="115">
        <v>635</v>
      </c>
      <c r="C361" s="119" t="s">
        <v>104</v>
      </c>
      <c r="D361" s="117">
        <v>450</v>
      </c>
      <c r="E361" s="117">
        <v>0</v>
      </c>
      <c r="F361" s="117">
        <v>450</v>
      </c>
      <c r="G361" s="117">
        <v>0</v>
      </c>
      <c r="H361" s="117">
        <v>450</v>
      </c>
      <c r="I361" s="117">
        <v>0</v>
      </c>
      <c r="J361" s="117">
        <v>450</v>
      </c>
      <c r="K361" s="117">
        <v>0</v>
      </c>
      <c r="L361" s="117">
        <v>450</v>
      </c>
      <c r="M361" s="117">
        <v>0</v>
      </c>
      <c r="N361" s="117">
        <v>450</v>
      </c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  <c r="AA361" s="183"/>
      <c r="AB361" s="183"/>
      <c r="AC361" s="183"/>
    </row>
    <row r="362" spans="1:14" ht="15">
      <c r="A362" s="132"/>
      <c r="B362" s="115">
        <v>636</v>
      </c>
      <c r="C362" s="119" t="s">
        <v>105</v>
      </c>
      <c r="D362" s="117">
        <v>120</v>
      </c>
      <c r="E362" s="117">
        <v>0</v>
      </c>
      <c r="F362" s="117">
        <v>120</v>
      </c>
      <c r="G362" s="117">
        <v>0</v>
      </c>
      <c r="H362" s="117">
        <v>120</v>
      </c>
      <c r="I362" s="117">
        <v>0</v>
      </c>
      <c r="J362" s="117">
        <v>120</v>
      </c>
      <c r="K362" s="117">
        <v>0</v>
      </c>
      <c r="L362" s="117">
        <v>120</v>
      </c>
      <c r="M362" s="117">
        <v>0</v>
      </c>
      <c r="N362" s="117">
        <v>120</v>
      </c>
    </row>
    <row r="363" spans="1:14" ht="15">
      <c r="A363" s="132"/>
      <c r="B363" s="115">
        <v>637</v>
      </c>
      <c r="C363" s="119" t="s">
        <v>106</v>
      </c>
      <c r="D363" s="117">
        <f aca="true" t="shared" si="120" ref="D363:J363">SUM(D364:D369)</f>
        <v>260</v>
      </c>
      <c r="E363" s="117">
        <f t="shared" si="120"/>
        <v>0</v>
      </c>
      <c r="F363" s="117">
        <f t="shared" si="120"/>
        <v>260</v>
      </c>
      <c r="G363" s="117">
        <f t="shared" si="120"/>
        <v>0</v>
      </c>
      <c r="H363" s="117">
        <f t="shared" si="120"/>
        <v>260</v>
      </c>
      <c r="I363" s="117">
        <f t="shared" si="120"/>
        <v>740</v>
      </c>
      <c r="J363" s="117">
        <f t="shared" si="120"/>
        <v>1000</v>
      </c>
      <c r="K363" s="117">
        <f>SUM(K364:K369)</f>
        <v>0</v>
      </c>
      <c r="L363" s="117">
        <f>SUM(L364:L369)</f>
        <v>1000</v>
      </c>
      <c r="M363" s="117">
        <f>SUM(M364:M369)</f>
        <v>0</v>
      </c>
      <c r="N363" s="117">
        <f>SUM(N364:N369)</f>
        <v>1000</v>
      </c>
    </row>
    <row r="364" spans="1:14" ht="14.25">
      <c r="A364" s="145"/>
      <c r="B364" s="120">
        <v>637004</v>
      </c>
      <c r="C364" s="121" t="s">
        <v>111</v>
      </c>
      <c r="D364" s="84">
        <v>80</v>
      </c>
      <c r="E364" s="84">
        <v>0</v>
      </c>
      <c r="F364" s="84">
        <v>80</v>
      </c>
      <c r="G364" s="84">
        <v>0</v>
      </c>
      <c r="H364" s="84">
        <v>80</v>
      </c>
      <c r="I364" s="84">
        <v>0</v>
      </c>
      <c r="J364" s="84">
        <v>80</v>
      </c>
      <c r="K364" s="84">
        <v>0</v>
      </c>
      <c r="L364" s="84">
        <v>80</v>
      </c>
      <c r="M364" s="84">
        <v>0</v>
      </c>
      <c r="N364" s="84">
        <f aca="true" t="shared" si="121" ref="N364:N369">SUM(L364:M364)</f>
        <v>80</v>
      </c>
    </row>
    <row r="365" spans="1:14" ht="14.25">
      <c r="A365" s="145"/>
      <c r="B365" s="120">
        <v>637011</v>
      </c>
      <c r="C365" s="121" t="s">
        <v>376</v>
      </c>
      <c r="D365" s="84"/>
      <c r="E365" s="84"/>
      <c r="F365" s="84">
        <v>0</v>
      </c>
      <c r="G365" s="84">
        <v>0</v>
      </c>
      <c r="H365" s="84">
        <f>SUM(F365:G365)</f>
        <v>0</v>
      </c>
      <c r="I365" s="84">
        <v>740</v>
      </c>
      <c r="J365" s="84">
        <f>SUM(H365:I365)</f>
        <v>740</v>
      </c>
      <c r="K365" s="84">
        <v>0</v>
      </c>
      <c r="L365" s="84">
        <f>SUM(J365:K365)</f>
        <v>740</v>
      </c>
      <c r="M365" s="84">
        <v>0</v>
      </c>
      <c r="N365" s="84">
        <f t="shared" si="121"/>
        <v>740</v>
      </c>
    </row>
    <row r="366" spans="1:14" ht="14.25">
      <c r="A366" s="145"/>
      <c r="B366" s="120">
        <v>637012</v>
      </c>
      <c r="C366" s="121" t="s">
        <v>116</v>
      </c>
      <c r="D366" s="84">
        <v>15</v>
      </c>
      <c r="E366" s="84">
        <v>0</v>
      </c>
      <c r="F366" s="84">
        <v>15</v>
      </c>
      <c r="G366" s="84">
        <v>0</v>
      </c>
      <c r="H366" s="84">
        <v>15</v>
      </c>
      <c r="I366" s="84">
        <v>0</v>
      </c>
      <c r="J366" s="84">
        <v>15</v>
      </c>
      <c r="K366" s="84">
        <v>0</v>
      </c>
      <c r="L366" s="84">
        <v>15</v>
      </c>
      <c r="M366" s="84">
        <v>0</v>
      </c>
      <c r="N366" s="84">
        <f t="shared" si="121"/>
        <v>15</v>
      </c>
    </row>
    <row r="367" spans="1:14" ht="14.25">
      <c r="A367" s="145"/>
      <c r="B367" s="120">
        <v>637015</v>
      </c>
      <c r="C367" s="121" t="s">
        <v>118</v>
      </c>
      <c r="D367" s="84">
        <v>15</v>
      </c>
      <c r="E367" s="84">
        <v>0</v>
      </c>
      <c r="F367" s="84">
        <v>15</v>
      </c>
      <c r="G367" s="84">
        <v>0</v>
      </c>
      <c r="H367" s="84">
        <v>15</v>
      </c>
      <c r="I367" s="84">
        <v>0</v>
      </c>
      <c r="J367" s="84">
        <v>15</v>
      </c>
      <c r="K367" s="84">
        <v>0</v>
      </c>
      <c r="L367" s="84">
        <v>15</v>
      </c>
      <c r="M367" s="84">
        <v>0</v>
      </c>
      <c r="N367" s="84">
        <f t="shared" si="121"/>
        <v>15</v>
      </c>
    </row>
    <row r="368" spans="1:14" ht="14.25">
      <c r="A368" s="145"/>
      <c r="B368" s="120">
        <v>637016</v>
      </c>
      <c r="C368" s="121" t="s">
        <v>119</v>
      </c>
      <c r="D368" s="84">
        <v>120</v>
      </c>
      <c r="E368" s="84">
        <v>0</v>
      </c>
      <c r="F368" s="84">
        <v>120</v>
      </c>
      <c r="G368" s="84">
        <v>0</v>
      </c>
      <c r="H368" s="84">
        <v>120</v>
      </c>
      <c r="I368" s="84">
        <v>0</v>
      </c>
      <c r="J368" s="84">
        <v>120</v>
      </c>
      <c r="K368" s="84">
        <v>0</v>
      </c>
      <c r="L368" s="84">
        <v>120</v>
      </c>
      <c r="M368" s="84">
        <v>0</v>
      </c>
      <c r="N368" s="84">
        <f t="shared" si="121"/>
        <v>120</v>
      </c>
    </row>
    <row r="369" spans="1:14" ht="14.25">
      <c r="A369" s="145"/>
      <c r="B369" s="120">
        <v>637027</v>
      </c>
      <c r="C369" s="121" t="s">
        <v>122</v>
      </c>
      <c r="D369" s="84">
        <v>30</v>
      </c>
      <c r="E369" s="84">
        <v>0</v>
      </c>
      <c r="F369" s="84">
        <v>30</v>
      </c>
      <c r="G369" s="84">
        <v>0</v>
      </c>
      <c r="H369" s="84">
        <v>30</v>
      </c>
      <c r="I369" s="84">
        <v>0</v>
      </c>
      <c r="J369" s="84">
        <v>30</v>
      </c>
      <c r="K369" s="84">
        <v>0</v>
      </c>
      <c r="L369" s="84">
        <v>30</v>
      </c>
      <c r="M369" s="84">
        <v>0</v>
      </c>
      <c r="N369" s="84">
        <f t="shared" si="121"/>
        <v>30</v>
      </c>
    </row>
    <row r="370" spans="1:14" ht="15">
      <c r="A370" s="132"/>
      <c r="B370" s="115">
        <v>640</v>
      </c>
      <c r="C370" s="116" t="s">
        <v>124</v>
      </c>
      <c r="D370" s="117">
        <f>SUM(D371:D372)</f>
        <v>120</v>
      </c>
      <c r="E370" s="117">
        <f>SUM(E371:E372)</f>
        <v>0</v>
      </c>
      <c r="F370" s="117">
        <f>SUM(F371:F372)</f>
        <v>120</v>
      </c>
      <c r="G370" s="117">
        <v>0</v>
      </c>
      <c r="H370" s="117">
        <f aca="true" t="shared" si="122" ref="H370:N370">SUM(H371:H372)</f>
        <v>120</v>
      </c>
      <c r="I370" s="117">
        <f t="shared" si="122"/>
        <v>0</v>
      </c>
      <c r="J370" s="117">
        <f t="shared" si="122"/>
        <v>120</v>
      </c>
      <c r="K370" s="117">
        <f t="shared" si="122"/>
        <v>0</v>
      </c>
      <c r="L370" s="117">
        <f t="shared" si="122"/>
        <v>120</v>
      </c>
      <c r="M370" s="117">
        <f t="shared" si="122"/>
        <v>0</v>
      </c>
      <c r="N370" s="117">
        <f t="shared" si="122"/>
        <v>120</v>
      </c>
    </row>
    <row r="371" spans="1:14" ht="14.25">
      <c r="A371" s="145"/>
      <c r="B371" s="120">
        <v>642013</v>
      </c>
      <c r="C371" s="121" t="s">
        <v>128</v>
      </c>
      <c r="D371" s="84">
        <v>95</v>
      </c>
      <c r="E371" s="84">
        <v>0</v>
      </c>
      <c r="F371" s="84">
        <v>95</v>
      </c>
      <c r="G371" s="84">
        <v>0</v>
      </c>
      <c r="H371" s="84">
        <v>95</v>
      </c>
      <c r="I371" s="84">
        <v>0</v>
      </c>
      <c r="J371" s="84">
        <v>95</v>
      </c>
      <c r="K371" s="84">
        <v>0</v>
      </c>
      <c r="L371" s="84">
        <v>95</v>
      </c>
      <c r="M371" s="84">
        <v>0</v>
      </c>
      <c r="N371" s="84">
        <f>SUM(L371:M371)</f>
        <v>95</v>
      </c>
    </row>
    <row r="372" spans="1:14" ht="14.25">
      <c r="A372" s="145"/>
      <c r="B372" s="120">
        <v>642015</v>
      </c>
      <c r="C372" s="121" t="s">
        <v>129</v>
      </c>
      <c r="D372" s="84">
        <v>25</v>
      </c>
      <c r="E372" s="84">
        <v>0</v>
      </c>
      <c r="F372" s="84">
        <v>25</v>
      </c>
      <c r="G372" s="84">
        <v>0</v>
      </c>
      <c r="H372" s="84">
        <v>25</v>
      </c>
      <c r="I372" s="84">
        <v>0</v>
      </c>
      <c r="J372" s="84">
        <v>25</v>
      </c>
      <c r="K372" s="84">
        <v>0</v>
      </c>
      <c r="L372" s="84">
        <v>25</v>
      </c>
      <c r="M372" s="84">
        <v>0</v>
      </c>
      <c r="N372" s="84">
        <f>SUM(L372:M372)</f>
        <v>25</v>
      </c>
    </row>
    <row r="373" spans="1:29" s="109" customFormat="1" ht="15">
      <c r="A373" s="379" t="s">
        <v>204</v>
      </c>
      <c r="B373" s="380" t="s">
        <v>205</v>
      </c>
      <c r="C373" s="381"/>
      <c r="D373" s="382">
        <f>D374</f>
        <v>105010</v>
      </c>
      <c r="E373" s="382">
        <f>E374</f>
        <v>0</v>
      </c>
      <c r="F373" s="382">
        <f>F374</f>
        <v>105010</v>
      </c>
      <c r="G373" s="382">
        <v>2060</v>
      </c>
      <c r="H373" s="382">
        <f aca="true" t="shared" si="123" ref="H373:N373">H374</f>
        <v>107070</v>
      </c>
      <c r="I373" s="382">
        <f t="shared" si="123"/>
        <v>0</v>
      </c>
      <c r="J373" s="382">
        <f t="shared" si="123"/>
        <v>107070</v>
      </c>
      <c r="K373" s="382">
        <f t="shared" si="123"/>
        <v>0</v>
      </c>
      <c r="L373" s="382">
        <f t="shared" si="123"/>
        <v>107070</v>
      </c>
      <c r="M373" s="382">
        <f t="shared" si="123"/>
        <v>0</v>
      </c>
      <c r="N373" s="382">
        <f t="shared" si="123"/>
        <v>107070</v>
      </c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</row>
    <row r="374" spans="1:29" s="109" customFormat="1" ht="15">
      <c r="A374" s="132"/>
      <c r="B374" s="118">
        <v>641</v>
      </c>
      <c r="C374" s="116" t="s">
        <v>57</v>
      </c>
      <c r="D374" s="117">
        <f>SUM(D375)</f>
        <v>105010</v>
      </c>
      <c r="E374" s="117">
        <f>SUM(E375)</f>
        <v>0</v>
      </c>
      <c r="F374" s="117">
        <f>SUM(F375)</f>
        <v>105010</v>
      </c>
      <c r="G374" s="117">
        <v>2060</v>
      </c>
      <c r="H374" s="117">
        <f aca="true" t="shared" si="124" ref="H374:N374">SUM(H375)</f>
        <v>107070</v>
      </c>
      <c r="I374" s="117">
        <f t="shared" si="124"/>
        <v>0</v>
      </c>
      <c r="J374" s="117">
        <f t="shared" si="124"/>
        <v>107070</v>
      </c>
      <c r="K374" s="117">
        <f t="shared" si="124"/>
        <v>0</v>
      </c>
      <c r="L374" s="117">
        <f t="shared" si="124"/>
        <v>107070</v>
      </c>
      <c r="M374" s="117">
        <f t="shared" si="124"/>
        <v>0</v>
      </c>
      <c r="N374" s="117">
        <f t="shared" si="124"/>
        <v>107070</v>
      </c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</row>
    <row r="375" spans="1:29" s="109" customFormat="1" ht="14.25">
      <c r="A375" s="145"/>
      <c r="B375" s="120">
        <v>641006</v>
      </c>
      <c r="C375" s="121" t="s">
        <v>165</v>
      </c>
      <c r="D375" s="84">
        <f>84044+12132+8834</f>
        <v>105010</v>
      </c>
      <c r="E375" s="84">
        <v>0</v>
      </c>
      <c r="F375" s="84">
        <f>84044+12132+8834</f>
        <v>105010</v>
      </c>
      <c r="G375" s="84">
        <f>2130-70</f>
        <v>2060</v>
      </c>
      <c r="H375" s="84">
        <f>G375+F375</f>
        <v>107070</v>
      </c>
      <c r="I375" s="84">
        <v>0</v>
      </c>
      <c r="J375" s="84">
        <f>I375+H375</f>
        <v>107070</v>
      </c>
      <c r="K375" s="84">
        <v>0</v>
      </c>
      <c r="L375" s="84">
        <f>K375+J375</f>
        <v>107070</v>
      </c>
      <c r="M375" s="84">
        <v>0</v>
      </c>
      <c r="N375" s="84">
        <f>SUM(L375:M375)</f>
        <v>107070</v>
      </c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</row>
    <row r="376" spans="1:29" s="109" customFormat="1" ht="15">
      <c r="A376" s="379" t="s">
        <v>303</v>
      </c>
      <c r="B376" s="380" t="s">
        <v>304</v>
      </c>
      <c r="C376" s="381"/>
      <c r="D376" s="382">
        <f aca="true" t="shared" si="125" ref="D376:N376">D377</f>
        <v>275499</v>
      </c>
      <c r="E376" s="382">
        <f t="shared" si="125"/>
        <v>0</v>
      </c>
      <c r="F376" s="382">
        <f t="shared" si="125"/>
        <v>275499</v>
      </c>
      <c r="G376" s="382">
        <f t="shared" si="125"/>
        <v>12077</v>
      </c>
      <c r="H376" s="382">
        <f t="shared" si="125"/>
        <v>287576</v>
      </c>
      <c r="I376" s="382">
        <f t="shared" si="125"/>
        <v>0</v>
      </c>
      <c r="J376" s="382">
        <f t="shared" si="125"/>
        <v>287576</v>
      </c>
      <c r="K376" s="382">
        <f t="shared" si="125"/>
        <v>0</v>
      </c>
      <c r="L376" s="382">
        <f t="shared" si="125"/>
        <v>287576</v>
      </c>
      <c r="M376" s="382">
        <f t="shared" si="125"/>
        <v>5228</v>
      </c>
      <c r="N376" s="382">
        <f t="shared" si="125"/>
        <v>292804</v>
      </c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</row>
    <row r="377" spans="1:29" s="109" customFormat="1" ht="15">
      <c r="A377" s="132"/>
      <c r="B377" s="115">
        <v>640</v>
      </c>
      <c r="C377" s="116" t="s">
        <v>124</v>
      </c>
      <c r="D377" s="117">
        <f aca="true" t="shared" si="126" ref="D377:J377">SUM(D378:D381)</f>
        <v>275499</v>
      </c>
      <c r="E377" s="117">
        <f t="shared" si="126"/>
        <v>0</v>
      </c>
      <c r="F377" s="117">
        <f t="shared" si="126"/>
        <v>275499</v>
      </c>
      <c r="G377" s="117">
        <f t="shared" si="126"/>
        <v>12077</v>
      </c>
      <c r="H377" s="117">
        <f t="shared" si="126"/>
        <v>287576</v>
      </c>
      <c r="I377" s="117">
        <f t="shared" si="126"/>
        <v>0</v>
      </c>
      <c r="J377" s="117">
        <f t="shared" si="126"/>
        <v>287576</v>
      </c>
      <c r="K377" s="117">
        <f>SUM(K378:K381)</f>
        <v>0</v>
      </c>
      <c r="L377" s="117">
        <f>SUM(L378:L381)</f>
        <v>287576</v>
      </c>
      <c r="M377" s="117">
        <f>SUM(M378:M381)</f>
        <v>5228</v>
      </c>
      <c r="N377" s="117">
        <f>SUM(N378:N381)</f>
        <v>292804</v>
      </c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</row>
    <row r="378" spans="1:29" s="109" customFormat="1" ht="14.25">
      <c r="A378" s="145"/>
      <c r="B378" s="120">
        <v>641006</v>
      </c>
      <c r="C378" s="121" t="s">
        <v>166</v>
      </c>
      <c r="D378" s="84">
        <f>25617+4145</f>
        <v>29762</v>
      </c>
      <c r="E378" s="84">
        <v>0</v>
      </c>
      <c r="F378" s="84">
        <f>25617+4145</f>
        <v>29762</v>
      </c>
      <c r="G378" s="84">
        <v>-800</v>
      </c>
      <c r="H378" s="84">
        <v>28962</v>
      </c>
      <c r="I378" s="84">
        <v>0</v>
      </c>
      <c r="J378" s="84">
        <v>28962</v>
      </c>
      <c r="K378" s="84">
        <v>0</v>
      </c>
      <c r="L378" s="84">
        <v>28962</v>
      </c>
      <c r="M378" s="84">
        <v>-187</v>
      </c>
      <c r="N378" s="84">
        <f>SUM(L378:M378)</f>
        <v>28775</v>
      </c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</row>
    <row r="379" spans="1:29" s="109" customFormat="1" ht="14.25">
      <c r="A379" s="145"/>
      <c r="B379" s="120">
        <v>641006</v>
      </c>
      <c r="C379" s="121" t="s">
        <v>167</v>
      </c>
      <c r="D379" s="84">
        <f>23130+1807</f>
        <v>24937</v>
      </c>
      <c r="E379" s="84">
        <v>0</v>
      </c>
      <c r="F379" s="84">
        <f>23130+1807</f>
        <v>24937</v>
      </c>
      <c r="G379" s="84">
        <v>0</v>
      </c>
      <c r="H379" s="84">
        <f>23130+1807</f>
        <v>24937</v>
      </c>
      <c r="I379" s="84">
        <v>0</v>
      </c>
      <c r="J379" s="84">
        <f>23130+1807</f>
        <v>24937</v>
      </c>
      <c r="K379" s="84">
        <v>0</v>
      </c>
      <c r="L379" s="84">
        <f>23130+1807</f>
        <v>24937</v>
      </c>
      <c r="M379" s="84">
        <v>0</v>
      </c>
      <c r="N379" s="84">
        <f>SUM(L379:M379)</f>
        <v>24937</v>
      </c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</row>
    <row r="380" spans="1:29" s="109" customFormat="1" ht="15">
      <c r="A380" s="132"/>
      <c r="B380" s="120">
        <v>641006</v>
      </c>
      <c r="C380" s="121" t="s">
        <v>168</v>
      </c>
      <c r="D380" s="131">
        <f>200000+20000</f>
        <v>220000</v>
      </c>
      <c r="E380" s="131">
        <v>0</v>
      </c>
      <c r="F380" s="131">
        <f>200000+20000</f>
        <v>220000</v>
      </c>
      <c r="G380" s="131">
        <f>2576+10301</f>
        <v>12877</v>
      </c>
      <c r="H380" s="131">
        <f>F380+G380</f>
        <v>232877</v>
      </c>
      <c r="I380" s="131">
        <v>0</v>
      </c>
      <c r="J380" s="131">
        <f>H380+I380</f>
        <v>232877</v>
      </c>
      <c r="K380" s="131">
        <v>0</v>
      </c>
      <c r="L380" s="131">
        <f>J380+K380</f>
        <v>232877</v>
      </c>
      <c r="M380" s="131">
        <v>5415</v>
      </c>
      <c r="N380" s="84">
        <f>SUM(L380:M380)</f>
        <v>238292</v>
      </c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</row>
    <row r="381" spans="1:29" s="109" customFormat="1" ht="15">
      <c r="A381" s="132"/>
      <c r="B381" s="120">
        <v>642001</v>
      </c>
      <c r="C381" s="121" t="s">
        <v>125</v>
      </c>
      <c r="D381" s="131">
        <v>800</v>
      </c>
      <c r="E381" s="131">
        <v>0</v>
      </c>
      <c r="F381" s="131">
        <v>800</v>
      </c>
      <c r="G381" s="131">
        <v>0</v>
      </c>
      <c r="H381" s="131">
        <v>800</v>
      </c>
      <c r="I381" s="131">
        <v>0</v>
      </c>
      <c r="J381" s="131">
        <v>800</v>
      </c>
      <c r="K381" s="131">
        <v>0</v>
      </c>
      <c r="L381" s="131">
        <v>800</v>
      </c>
      <c r="M381" s="131">
        <v>0</v>
      </c>
      <c r="N381" s="84">
        <f>SUM(L381:M381)</f>
        <v>800</v>
      </c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</row>
    <row r="382" spans="1:29" s="109" customFormat="1" ht="15">
      <c r="A382" s="379" t="s">
        <v>305</v>
      </c>
      <c r="B382" s="380" t="s">
        <v>306</v>
      </c>
      <c r="C382" s="385"/>
      <c r="D382" s="382">
        <f aca="true" t="shared" si="127" ref="D382:F383">D383</f>
        <v>39996</v>
      </c>
      <c r="E382" s="382">
        <f t="shared" si="127"/>
        <v>0</v>
      </c>
      <c r="F382" s="382">
        <f t="shared" si="127"/>
        <v>39996</v>
      </c>
      <c r="G382" s="382">
        <v>-100</v>
      </c>
      <c r="H382" s="382">
        <f aca="true" t="shared" si="128" ref="H382:N383">H383</f>
        <v>39896</v>
      </c>
      <c r="I382" s="382">
        <f t="shared" si="128"/>
        <v>0</v>
      </c>
      <c r="J382" s="382">
        <f t="shared" si="128"/>
        <v>39896</v>
      </c>
      <c r="K382" s="382">
        <f t="shared" si="128"/>
        <v>0</v>
      </c>
      <c r="L382" s="382">
        <f t="shared" si="128"/>
        <v>39896</v>
      </c>
      <c r="M382" s="382">
        <f t="shared" si="128"/>
        <v>-701</v>
      </c>
      <c r="N382" s="382">
        <f t="shared" si="128"/>
        <v>39195</v>
      </c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</row>
    <row r="383" spans="1:29" s="109" customFormat="1" ht="15">
      <c r="A383" s="132"/>
      <c r="B383" s="118">
        <v>641</v>
      </c>
      <c r="C383" s="116" t="s">
        <v>57</v>
      </c>
      <c r="D383" s="117">
        <f t="shared" si="127"/>
        <v>39996</v>
      </c>
      <c r="E383" s="117">
        <f t="shared" si="127"/>
        <v>0</v>
      </c>
      <c r="F383" s="117">
        <f t="shared" si="127"/>
        <v>39996</v>
      </c>
      <c r="G383" s="117">
        <v>-100</v>
      </c>
      <c r="H383" s="117">
        <f t="shared" si="128"/>
        <v>39896</v>
      </c>
      <c r="I383" s="117">
        <f t="shared" si="128"/>
        <v>0</v>
      </c>
      <c r="J383" s="117">
        <f t="shared" si="128"/>
        <v>39896</v>
      </c>
      <c r="K383" s="117">
        <f t="shared" si="128"/>
        <v>0</v>
      </c>
      <c r="L383" s="117">
        <f t="shared" si="128"/>
        <v>39896</v>
      </c>
      <c r="M383" s="117">
        <f t="shared" si="128"/>
        <v>-701</v>
      </c>
      <c r="N383" s="117">
        <f t="shared" si="128"/>
        <v>39195</v>
      </c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</row>
    <row r="384" spans="1:29" s="109" customFormat="1" ht="14.25">
      <c r="A384" s="145"/>
      <c r="B384" s="120">
        <v>641006</v>
      </c>
      <c r="C384" s="121" t="s">
        <v>169</v>
      </c>
      <c r="D384" s="84">
        <f>35500+4496</f>
        <v>39996</v>
      </c>
      <c r="E384" s="84">
        <v>0</v>
      </c>
      <c r="F384" s="84">
        <f>35500+4496</f>
        <v>39996</v>
      </c>
      <c r="G384" s="84">
        <v>-100</v>
      </c>
      <c r="H384" s="84">
        <f>F384+G384</f>
        <v>39896</v>
      </c>
      <c r="I384" s="84">
        <v>0</v>
      </c>
      <c r="J384" s="84">
        <f>H384+I384</f>
        <v>39896</v>
      </c>
      <c r="K384" s="84">
        <v>0</v>
      </c>
      <c r="L384" s="84">
        <f>J384+K384</f>
        <v>39896</v>
      </c>
      <c r="M384" s="84">
        <v>-701</v>
      </c>
      <c r="N384" s="84">
        <f>SUM(L384:M384)</f>
        <v>39195</v>
      </c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 spans="1:29" s="109" customFormat="1" ht="15">
      <c r="A385" s="379" t="s">
        <v>307</v>
      </c>
      <c r="B385" s="380" t="s">
        <v>308</v>
      </c>
      <c r="C385" s="385"/>
      <c r="D385" s="382">
        <f aca="true" t="shared" si="129" ref="D385:F386">D386</f>
        <v>34035</v>
      </c>
      <c r="E385" s="382">
        <f t="shared" si="129"/>
        <v>0</v>
      </c>
      <c r="F385" s="382">
        <f t="shared" si="129"/>
        <v>34035</v>
      </c>
      <c r="G385" s="382">
        <v>2742</v>
      </c>
      <c r="H385" s="382">
        <f aca="true" t="shared" si="130" ref="H385:N386">H386</f>
        <v>36777</v>
      </c>
      <c r="I385" s="382">
        <f t="shared" si="130"/>
        <v>0</v>
      </c>
      <c r="J385" s="382">
        <f t="shared" si="130"/>
        <v>36777</v>
      </c>
      <c r="K385" s="382">
        <f t="shared" si="130"/>
        <v>0</v>
      </c>
      <c r="L385" s="382">
        <f t="shared" si="130"/>
        <v>36777</v>
      </c>
      <c r="M385" s="382">
        <f t="shared" si="130"/>
        <v>0</v>
      </c>
      <c r="N385" s="382">
        <f t="shared" si="130"/>
        <v>36777</v>
      </c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 spans="1:29" s="109" customFormat="1" ht="15">
      <c r="A386" s="132"/>
      <c r="B386" s="118">
        <v>641</v>
      </c>
      <c r="C386" s="116" t="s">
        <v>57</v>
      </c>
      <c r="D386" s="117">
        <f t="shared" si="129"/>
        <v>34035</v>
      </c>
      <c r="E386" s="117">
        <f t="shared" si="129"/>
        <v>0</v>
      </c>
      <c r="F386" s="117">
        <f t="shared" si="129"/>
        <v>34035</v>
      </c>
      <c r="G386" s="117">
        <v>2742</v>
      </c>
      <c r="H386" s="117">
        <f t="shared" si="130"/>
        <v>36777</v>
      </c>
      <c r="I386" s="117">
        <f t="shared" si="130"/>
        <v>0</v>
      </c>
      <c r="J386" s="117">
        <f t="shared" si="130"/>
        <v>36777</v>
      </c>
      <c r="K386" s="117">
        <f t="shared" si="130"/>
        <v>0</v>
      </c>
      <c r="L386" s="117">
        <f t="shared" si="130"/>
        <v>36777</v>
      </c>
      <c r="M386" s="117">
        <f t="shared" si="130"/>
        <v>0</v>
      </c>
      <c r="N386" s="117">
        <f t="shared" si="130"/>
        <v>36777</v>
      </c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1:29" s="109" customFormat="1" ht="14.25">
      <c r="A387" s="145"/>
      <c r="B387" s="120">
        <v>641006</v>
      </c>
      <c r="C387" s="121" t="s">
        <v>170</v>
      </c>
      <c r="D387" s="84">
        <f>11300+22735</f>
        <v>34035</v>
      </c>
      <c r="E387" s="84">
        <v>0</v>
      </c>
      <c r="F387" s="84">
        <f>11300+22735</f>
        <v>34035</v>
      </c>
      <c r="G387" s="84">
        <v>2742</v>
      </c>
      <c r="H387" s="84">
        <f>G387+F387</f>
        <v>36777</v>
      </c>
      <c r="I387" s="84">
        <v>0</v>
      </c>
      <c r="J387" s="84">
        <f>I387+H387</f>
        <v>36777</v>
      </c>
      <c r="K387" s="84">
        <v>0</v>
      </c>
      <c r="L387" s="84">
        <f>K387+J387</f>
        <v>36777</v>
      </c>
      <c r="M387" s="84">
        <v>0</v>
      </c>
      <c r="N387" s="84">
        <f>SUM(L387:M387)</f>
        <v>36777</v>
      </c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 spans="1:29" s="109" customFormat="1" ht="15">
      <c r="A388" s="379" t="s">
        <v>309</v>
      </c>
      <c r="B388" s="380" t="s">
        <v>310</v>
      </c>
      <c r="C388" s="385"/>
      <c r="D388" s="382">
        <f aca="true" t="shared" si="131" ref="D388:F389">SUM(D389)</f>
        <v>4500</v>
      </c>
      <c r="E388" s="382">
        <f t="shared" si="131"/>
        <v>0</v>
      </c>
      <c r="F388" s="382">
        <f t="shared" si="131"/>
        <v>4500</v>
      </c>
      <c r="G388" s="382">
        <v>0</v>
      </c>
      <c r="H388" s="382">
        <f aca="true" t="shared" si="132" ref="H388:N389">SUM(H389)</f>
        <v>4500</v>
      </c>
      <c r="I388" s="382">
        <f t="shared" si="132"/>
        <v>0</v>
      </c>
      <c r="J388" s="382">
        <f t="shared" si="132"/>
        <v>4500</v>
      </c>
      <c r="K388" s="382">
        <f t="shared" si="132"/>
        <v>0</v>
      </c>
      <c r="L388" s="382">
        <f t="shared" si="132"/>
        <v>4500</v>
      </c>
      <c r="M388" s="382">
        <f t="shared" si="132"/>
        <v>0</v>
      </c>
      <c r="N388" s="382">
        <f t="shared" si="132"/>
        <v>4500</v>
      </c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 spans="1:29" s="109" customFormat="1" ht="15">
      <c r="A389" s="132"/>
      <c r="B389" s="118">
        <v>641</v>
      </c>
      <c r="C389" s="116" t="s">
        <v>57</v>
      </c>
      <c r="D389" s="117">
        <f t="shared" si="131"/>
        <v>4500</v>
      </c>
      <c r="E389" s="117">
        <f t="shared" si="131"/>
        <v>0</v>
      </c>
      <c r="F389" s="117">
        <f t="shared" si="131"/>
        <v>4500</v>
      </c>
      <c r="G389" s="117">
        <v>0</v>
      </c>
      <c r="H389" s="117">
        <f t="shared" si="132"/>
        <v>4500</v>
      </c>
      <c r="I389" s="117">
        <f t="shared" si="132"/>
        <v>0</v>
      </c>
      <c r="J389" s="117">
        <f t="shared" si="132"/>
        <v>4500</v>
      </c>
      <c r="K389" s="117">
        <f t="shared" si="132"/>
        <v>0</v>
      </c>
      <c r="L389" s="117">
        <f t="shared" si="132"/>
        <v>4500</v>
      </c>
      <c r="M389" s="117">
        <f t="shared" si="132"/>
        <v>0</v>
      </c>
      <c r="N389" s="117">
        <f t="shared" si="132"/>
        <v>4500</v>
      </c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 spans="1:29" s="109" customFormat="1" ht="14.25">
      <c r="A390" s="145"/>
      <c r="B390" s="120">
        <v>641006</v>
      </c>
      <c r="C390" s="121" t="s">
        <v>171</v>
      </c>
      <c r="D390" s="84">
        <v>4500</v>
      </c>
      <c r="E390" s="84">
        <v>0</v>
      </c>
      <c r="F390" s="84">
        <v>4500</v>
      </c>
      <c r="G390" s="84">
        <v>0</v>
      </c>
      <c r="H390" s="84">
        <v>4500</v>
      </c>
      <c r="I390" s="84">
        <v>0</v>
      </c>
      <c r="J390" s="84">
        <v>4500</v>
      </c>
      <c r="K390" s="84">
        <v>0</v>
      </c>
      <c r="L390" s="84">
        <v>4500</v>
      </c>
      <c r="M390" s="84">
        <v>0</v>
      </c>
      <c r="N390" s="84">
        <f>SUM(L390:M390)</f>
        <v>4500</v>
      </c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 spans="1:29" s="109" customFormat="1" ht="15">
      <c r="A391" s="379" t="s">
        <v>311</v>
      </c>
      <c r="B391" s="380" t="s">
        <v>312</v>
      </c>
      <c r="C391" s="385"/>
      <c r="D391" s="382">
        <f>D392+D393+D394+D416</f>
        <v>10216</v>
      </c>
      <c r="E391" s="382">
        <f>E392+E393+E394+E416</f>
        <v>0</v>
      </c>
      <c r="F391" s="382">
        <f>F392+F393+F394+F416</f>
        <v>10216</v>
      </c>
      <c r="G391" s="382">
        <v>0</v>
      </c>
      <c r="H391" s="382">
        <f aca="true" t="shared" si="133" ref="H391:N391">H392+H393+H394+H416</f>
        <v>10216</v>
      </c>
      <c r="I391" s="382">
        <f t="shared" si="133"/>
        <v>0</v>
      </c>
      <c r="J391" s="382">
        <f t="shared" si="133"/>
        <v>10216</v>
      </c>
      <c r="K391" s="382">
        <f t="shared" si="133"/>
        <v>0</v>
      </c>
      <c r="L391" s="382">
        <f t="shared" si="133"/>
        <v>10216</v>
      </c>
      <c r="M391" s="382">
        <f t="shared" si="133"/>
        <v>0</v>
      </c>
      <c r="N391" s="382">
        <f t="shared" si="133"/>
        <v>10216</v>
      </c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 spans="1:29" s="109" customFormat="1" ht="15">
      <c r="A392" s="132"/>
      <c r="B392" s="115">
        <v>610</v>
      </c>
      <c r="C392" s="116" t="s">
        <v>83</v>
      </c>
      <c r="D392" s="117">
        <v>2050</v>
      </c>
      <c r="E392" s="117">
        <v>0</v>
      </c>
      <c r="F392" s="117">
        <v>2050</v>
      </c>
      <c r="G392" s="117">
        <v>0</v>
      </c>
      <c r="H392" s="117">
        <v>2050</v>
      </c>
      <c r="I392" s="117">
        <v>0</v>
      </c>
      <c r="J392" s="117">
        <v>2050</v>
      </c>
      <c r="K392" s="117">
        <v>0</v>
      </c>
      <c r="L392" s="117">
        <v>2050</v>
      </c>
      <c r="M392" s="117">
        <v>0</v>
      </c>
      <c r="N392" s="117">
        <v>2050</v>
      </c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 spans="1:29" s="109" customFormat="1" ht="15">
      <c r="A393" s="145"/>
      <c r="B393" s="118">
        <v>620</v>
      </c>
      <c r="C393" s="116" t="s">
        <v>84</v>
      </c>
      <c r="D393" s="117">
        <v>850</v>
      </c>
      <c r="E393" s="117">
        <v>0</v>
      </c>
      <c r="F393" s="117">
        <v>850</v>
      </c>
      <c r="G393" s="117">
        <v>0</v>
      </c>
      <c r="H393" s="117">
        <v>850</v>
      </c>
      <c r="I393" s="117">
        <v>0</v>
      </c>
      <c r="J393" s="117">
        <v>850</v>
      </c>
      <c r="K393" s="117">
        <v>0</v>
      </c>
      <c r="L393" s="117">
        <v>850</v>
      </c>
      <c r="M393" s="117">
        <v>0</v>
      </c>
      <c r="N393" s="117">
        <v>850</v>
      </c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 spans="1:29" s="109" customFormat="1" ht="15">
      <c r="A394" s="132"/>
      <c r="B394" s="115">
        <v>630</v>
      </c>
      <c r="C394" s="119" t="s">
        <v>85</v>
      </c>
      <c r="D394" s="117">
        <f>D395+D396+D403+D406+D405+D407</f>
        <v>7291</v>
      </c>
      <c r="E394" s="117">
        <f>E395+E396+E403+E406+E405+E407</f>
        <v>0</v>
      </c>
      <c r="F394" s="117">
        <f>F395+F396+F403+F406+F405+F407</f>
        <v>7291</v>
      </c>
      <c r="G394" s="117">
        <v>0</v>
      </c>
      <c r="H394" s="117">
        <f aca="true" t="shared" si="134" ref="H394:N394">H395+H396+H403+H406+H405+H407</f>
        <v>7291</v>
      </c>
      <c r="I394" s="117">
        <f t="shared" si="134"/>
        <v>0</v>
      </c>
      <c r="J394" s="117">
        <f t="shared" si="134"/>
        <v>7291</v>
      </c>
      <c r="K394" s="117">
        <f t="shared" si="134"/>
        <v>0</v>
      </c>
      <c r="L394" s="117">
        <f t="shared" si="134"/>
        <v>7291</v>
      </c>
      <c r="M394" s="117">
        <f t="shared" si="134"/>
        <v>0</v>
      </c>
      <c r="N394" s="117">
        <f t="shared" si="134"/>
        <v>7291</v>
      </c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 spans="1:29" s="109" customFormat="1" ht="15">
      <c r="A395" s="132"/>
      <c r="B395" s="115">
        <v>632</v>
      </c>
      <c r="C395" s="116" t="s">
        <v>87</v>
      </c>
      <c r="D395" s="117">
        <v>1700</v>
      </c>
      <c r="E395" s="117">
        <v>0</v>
      </c>
      <c r="F395" s="117">
        <v>1700</v>
      </c>
      <c r="G395" s="117">
        <v>0</v>
      </c>
      <c r="H395" s="117">
        <v>1700</v>
      </c>
      <c r="I395" s="117">
        <v>0</v>
      </c>
      <c r="J395" s="117">
        <v>1700</v>
      </c>
      <c r="K395" s="117">
        <v>0</v>
      </c>
      <c r="L395" s="117">
        <v>1700</v>
      </c>
      <c r="M395" s="117">
        <v>0</v>
      </c>
      <c r="N395" s="117">
        <v>1700</v>
      </c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 spans="1:29" s="109" customFormat="1" ht="15">
      <c r="A396" s="132"/>
      <c r="B396" s="115">
        <v>633</v>
      </c>
      <c r="C396" s="119" t="s">
        <v>88</v>
      </c>
      <c r="D396" s="117">
        <f>SUM(D397:D402)</f>
        <v>5000</v>
      </c>
      <c r="E396" s="117">
        <f>SUM(E397:E402)</f>
        <v>0</v>
      </c>
      <c r="F396" s="117">
        <f>SUM(F397:F402)</f>
        <v>5000</v>
      </c>
      <c r="G396" s="117">
        <v>0</v>
      </c>
      <c r="H396" s="117">
        <f aca="true" t="shared" si="135" ref="H396:N396">SUM(H397:H402)</f>
        <v>5000</v>
      </c>
      <c r="I396" s="117">
        <f t="shared" si="135"/>
        <v>0</v>
      </c>
      <c r="J396" s="117">
        <f t="shared" si="135"/>
        <v>5000</v>
      </c>
      <c r="K396" s="117">
        <f t="shared" si="135"/>
        <v>0</v>
      </c>
      <c r="L396" s="117">
        <f t="shared" si="135"/>
        <v>5000</v>
      </c>
      <c r="M396" s="117">
        <f t="shared" si="135"/>
        <v>0</v>
      </c>
      <c r="N396" s="117">
        <f t="shared" si="135"/>
        <v>5000</v>
      </c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 spans="1:29" s="109" customFormat="1" ht="14.25">
      <c r="A397" s="145"/>
      <c r="B397" s="120">
        <v>633001</v>
      </c>
      <c r="C397" s="121" t="s">
        <v>89</v>
      </c>
      <c r="D397" s="84">
        <v>500</v>
      </c>
      <c r="E397" s="84">
        <v>0</v>
      </c>
      <c r="F397" s="84">
        <v>500</v>
      </c>
      <c r="G397" s="84">
        <v>0</v>
      </c>
      <c r="H397" s="84">
        <v>500</v>
      </c>
      <c r="I397" s="84">
        <v>0</v>
      </c>
      <c r="J397" s="84">
        <v>500</v>
      </c>
      <c r="K397" s="84">
        <v>0</v>
      </c>
      <c r="L397" s="84">
        <v>500</v>
      </c>
      <c r="M397" s="84">
        <v>0</v>
      </c>
      <c r="N397" s="84">
        <f aca="true" t="shared" si="136" ref="N397:N402">SUM(L397:M397)</f>
        <v>500</v>
      </c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 spans="1:29" s="109" customFormat="1" ht="14.25">
      <c r="A398" s="145"/>
      <c r="B398" s="120">
        <v>633004</v>
      </c>
      <c r="C398" s="121" t="s">
        <v>93</v>
      </c>
      <c r="D398" s="84">
        <v>250</v>
      </c>
      <c r="E398" s="84">
        <v>0</v>
      </c>
      <c r="F398" s="84">
        <v>250</v>
      </c>
      <c r="G398" s="84">
        <v>0</v>
      </c>
      <c r="H398" s="84">
        <v>250</v>
      </c>
      <c r="I398" s="84">
        <v>0</v>
      </c>
      <c r="J398" s="84">
        <v>250</v>
      </c>
      <c r="K398" s="84">
        <v>0</v>
      </c>
      <c r="L398" s="84">
        <v>250</v>
      </c>
      <c r="M398" s="84">
        <v>0</v>
      </c>
      <c r="N398" s="84">
        <f t="shared" si="136"/>
        <v>250</v>
      </c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 spans="1:29" s="109" customFormat="1" ht="14.25">
      <c r="A399" s="145"/>
      <c r="B399" s="120">
        <v>633006</v>
      </c>
      <c r="C399" s="121" t="s">
        <v>95</v>
      </c>
      <c r="D399" s="84">
        <v>150</v>
      </c>
      <c r="E399" s="84">
        <v>0</v>
      </c>
      <c r="F399" s="84">
        <v>150</v>
      </c>
      <c r="G399" s="84">
        <v>0</v>
      </c>
      <c r="H399" s="84">
        <v>150</v>
      </c>
      <c r="I399" s="84">
        <v>0</v>
      </c>
      <c r="J399" s="84">
        <v>150</v>
      </c>
      <c r="K399" s="84">
        <v>0</v>
      </c>
      <c r="L399" s="84">
        <v>150</v>
      </c>
      <c r="M399" s="84">
        <v>0</v>
      </c>
      <c r="N399" s="84">
        <f t="shared" si="136"/>
        <v>150</v>
      </c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 spans="1:29" s="109" customFormat="1" ht="14.25">
      <c r="A400" s="145"/>
      <c r="B400" s="120">
        <v>633009</v>
      </c>
      <c r="C400" s="121" t="s">
        <v>96</v>
      </c>
      <c r="D400" s="84">
        <v>10</v>
      </c>
      <c r="E400" s="84">
        <v>0</v>
      </c>
      <c r="F400" s="84">
        <v>10</v>
      </c>
      <c r="G400" s="84">
        <v>0</v>
      </c>
      <c r="H400" s="84">
        <v>10</v>
      </c>
      <c r="I400" s="84">
        <v>0</v>
      </c>
      <c r="J400" s="84">
        <v>10</v>
      </c>
      <c r="K400" s="84">
        <v>0</v>
      </c>
      <c r="L400" s="84">
        <v>10</v>
      </c>
      <c r="M400" s="84">
        <v>0</v>
      </c>
      <c r="N400" s="84">
        <f t="shared" si="136"/>
        <v>10</v>
      </c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</row>
    <row r="401" spans="1:29" s="109" customFormat="1" ht="14.25">
      <c r="A401" s="145"/>
      <c r="B401" s="120">
        <v>633010</v>
      </c>
      <c r="C401" s="121" t="s">
        <v>97</v>
      </c>
      <c r="D401" s="84">
        <v>90</v>
      </c>
      <c r="E401" s="84">
        <v>0</v>
      </c>
      <c r="F401" s="84">
        <v>90</v>
      </c>
      <c r="G401" s="84">
        <v>0</v>
      </c>
      <c r="H401" s="84">
        <v>90</v>
      </c>
      <c r="I401" s="84">
        <v>0</v>
      </c>
      <c r="J401" s="84">
        <v>90</v>
      </c>
      <c r="K401" s="84">
        <v>0</v>
      </c>
      <c r="L401" s="84">
        <v>90</v>
      </c>
      <c r="M401" s="84">
        <v>0</v>
      </c>
      <c r="N401" s="84">
        <f t="shared" si="136"/>
        <v>90</v>
      </c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  <c r="AA401" s="183"/>
      <c r="AB401" s="183"/>
      <c r="AC401" s="183"/>
    </row>
    <row r="402" spans="1:29" s="109" customFormat="1" ht="14.25">
      <c r="A402" s="145"/>
      <c r="B402" s="120">
        <v>633011</v>
      </c>
      <c r="C402" s="121" t="s">
        <v>98</v>
      </c>
      <c r="D402" s="84">
        <v>4000</v>
      </c>
      <c r="E402" s="84">
        <v>0</v>
      </c>
      <c r="F402" s="84">
        <v>4000</v>
      </c>
      <c r="G402" s="84">
        <v>0</v>
      </c>
      <c r="H402" s="84">
        <v>4000</v>
      </c>
      <c r="I402" s="84">
        <v>0</v>
      </c>
      <c r="J402" s="84">
        <v>4000</v>
      </c>
      <c r="K402" s="84">
        <v>0</v>
      </c>
      <c r="L402" s="84">
        <v>4000</v>
      </c>
      <c r="M402" s="84">
        <v>0</v>
      </c>
      <c r="N402" s="84">
        <f t="shared" si="136"/>
        <v>4000</v>
      </c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</row>
    <row r="403" spans="1:29" s="109" customFormat="1" ht="15.75" thickBot="1">
      <c r="A403" s="204"/>
      <c r="B403" s="193">
        <v>634</v>
      </c>
      <c r="C403" s="190" t="s">
        <v>102</v>
      </c>
      <c r="D403" s="174">
        <v>55</v>
      </c>
      <c r="E403" s="174">
        <v>0</v>
      </c>
      <c r="F403" s="174">
        <v>55</v>
      </c>
      <c r="G403" s="174">
        <v>0</v>
      </c>
      <c r="H403" s="174">
        <v>55</v>
      </c>
      <c r="I403" s="174">
        <v>0</v>
      </c>
      <c r="J403" s="174">
        <v>55</v>
      </c>
      <c r="K403" s="174">
        <v>0</v>
      </c>
      <c r="L403" s="174">
        <v>55</v>
      </c>
      <c r="M403" s="174">
        <v>0</v>
      </c>
      <c r="N403" s="174">
        <v>55</v>
      </c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</row>
    <row r="404" spans="1:29" s="109" customFormat="1" ht="16.5" thickBot="1">
      <c r="A404" s="205"/>
      <c r="B404" s="194"/>
      <c r="C404" s="135"/>
      <c r="D404" s="136"/>
      <c r="E404" s="136"/>
      <c r="F404" s="7"/>
      <c r="G404" s="136"/>
      <c r="H404" s="7" t="s">
        <v>242</v>
      </c>
      <c r="I404" s="136"/>
      <c r="J404" s="7"/>
      <c r="K404" s="136"/>
      <c r="L404" s="7"/>
      <c r="M404" s="136"/>
      <c r="N404" s="7" t="s">
        <v>242</v>
      </c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</row>
    <row r="405" spans="1:29" s="109" customFormat="1" ht="15">
      <c r="A405" s="206"/>
      <c r="B405" s="187">
        <v>635</v>
      </c>
      <c r="C405" s="369" t="s">
        <v>104</v>
      </c>
      <c r="D405" s="361">
        <v>195</v>
      </c>
      <c r="E405" s="356">
        <v>0</v>
      </c>
      <c r="F405" s="189">
        <v>195</v>
      </c>
      <c r="G405" s="366">
        <v>0</v>
      </c>
      <c r="H405" s="189">
        <v>195</v>
      </c>
      <c r="I405" s="366">
        <v>0</v>
      </c>
      <c r="J405" s="189">
        <v>195</v>
      </c>
      <c r="K405" s="366">
        <v>0</v>
      </c>
      <c r="L405" s="189">
        <v>195</v>
      </c>
      <c r="M405" s="366">
        <v>0</v>
      </c>
      <c r="N405" s="189">
        <v>195</v>
      </c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</row>
    <row r="406" spans="1:29" s="109" customFormat="1" ht="15">
      <c r="A406" s="132"/>
      <c r="B406" s="115">
        <v>636</v>
      </c>
      <c r="C406" s="370" t="s">
        <v>105</v>
      </c>
      <c r="D406" s="362">
        <v>100</v>
      </c>
      <c r="E406" s="357">
        <v>0</v>
      </c>
      <c r="F406" s="117">
        <v>100</v>
      </c>
      <c r="G406" s="175">
        <v>0</v>
      </c>
      <c r="H406" s="117">
        <v>100</v>
      </c>
      <c r="I406" s="175">
        <v>0</v>
      </c>
      <c r="J406" s="117">
        <v>100</v>
      </c>
      <c r="K406" s="175">
        <v>0</v>
      </c>
      <c r="L406" s="117">
        <v>100</v>
      </c>
      <c r="M406" s="175">
        <v>0</v>
      </c>
      <c r="N406" s="117">
        <v>100</v>
      </c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</row>
    <row r="407" spans="1:29" s="109" customFormat="1" ht="15">
      <c r="A407" s="132"/>
      <c r="B407" s="115">
        <v>637</v>
      </c>
      <c r="C407" s="370" t="s">
        <v>106</v>
      </c>
      <c r="D407" s="362">
        <f>SUM(D408:D415)</f>
        <v>241</v>
      </c>
      <c r="E407" s="357">
        <f>SUM(E408:E415)</f>
        <v>0</v>
      </c>
      <c r="F407" s="117">
        <f>SUM(F408:F415)</f>
        <v>241</v>
      </c>
      <c r="G407" s="175">
        <v>0</v>
      </c>
      <c r="H407" s="117">
        <f aca="true" t="shared" si="137" ref="H407:N407">SUM(H408:H415)</f>
        <v>241</v>
      </c>
      <c r="I407" s="117">
        <f t="shared" si="137"/>
        <v>0</v>
      </c>
      <c r="J407" s="117">
        <f t="shared" si="137"/>
        <v>241</v>
      </c>
      <c r="K407" s="117">
        <f t="shared" si="137"/>
        <v>0</v>
      </c>
      <c r="L407" s="117">
        <f t="shared" si="137"/>
        <v>241</v>
      </c>
      <c r="M407" s="117">
        <f t="shared" si="137"/>
        <v>0</v>
      </c>
      <c r="N407" s="117">
        <f t="shared" si="137"/>
        <v>241</v>
      </c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</row>
    <row r="408" spans="1:29" s="109" customFormat="1" ht="14.25">
      <c r="A408" s="145"/>
      <c r="B408" s="120">
        <v>637002</v>
      </c>
      <c r="C408" s="371" t="s">
        <v>172</v>
      </c>
      <c r="D408" s="363">
        <v>50</v>
      </c>
      <c r="E408" s="358">
        <v>0</v>
      </c>
      <c r="F408" s="84">
        <v>50</v>
      </c>
      <c r="G408" s="85">
        <v>0</v>
      </c>
      <c r="H408" s="84">
        <v>50</v>
      </c>
      <c r="I408" s="85">
        <v>0</v>
      </c>
      <c r="J408" s="84">
        <v>50</v>
      </c>
      <c r="K408" s="85">
        <v>0</v>
      </c>
      <c r="L408" s="84">
        <v>50</v>
      </c>
      <c r="M408" s="85">
        <v>0</v>
      </c>
      <c r="N408" s="84">
        <f>SUM(L408:M408)</f>
        <v>50</v>
      </c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</row>
    <row r="409" spans="1:29" s="109" customFormat="1" ht="14.25">
      <c r="A409" s="145"/>
      <c r="B409" s="120">
        <v>637004</v>
      </c>
      <c r="C409" s="260" t="s">
        <v>111</v>
      </c>
      <c r="D409" s="363">
        <v>40</v>
      </c>
      <c r="E409" s="358">
        <v>0</v>
      </c>
      <c r="F409" s="84">
        <v>40</v>
      </c>
      <c r="G409" s="85">
        <v>0</v>
      </c>
      <c r="H409" s="84">
        <v>40</v>
      </c>
      <c r="I409" s="85">
        <v>0</v>
      </c>
      <c r="J409" s="84">
        <v>40</v>
      </c>
      <c r="K409" s="85">
        <v>0</v>
      </c>
      <c r="L409" s="84">
        <v>40</v>
      </c>
      <c r="M409" s="85">
        <v>0</v>
      </c>
      <c r="N409" s="84">
        <f aca="true" t="shared" si="138" ref="N409:N415">SUM(L409:M409)</f>
        <v>40</v>
      </c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</row>
    <row r="410" spans="1:29" s="109" customFormat="1" ht="14.25">
      <c r="A410" s="145"/>
      <c r="B410" s="120">
        <v>637011</v>
      </c>
      <c r="C410" s="260" t="s">
        <v>173</v>
      </c>
      <c r="D410" s="363">
        <v>1</v>
      </c>
      <c r="E410" s="358">
        <v>0</v>
      </c>
      <c r="F410" s="84">
        <v>1</v>
      </c>
      <c r="G410" s="85">
        <v>0</v>
      </c>
      <c r="H410" s="84">
        <v>1</v>
      </c>
      <c r="I410" s="85">
        <v>0</v>
      </c>
      <c r="J410" s="84">
        <v>1</v>
      </c>
      <c r="K410" s="85">
        <v>0</v>
      </c>
      <c r="L410" s="84">
        <v>1</v>
      </c>
      <c r="M410" s="85">
        <v>0</v>
      </c>
      <c r="N410" s="84">
        <f t="shared" si="138"/>
        <v>1</v>
      </c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</row>
    <row r="411" spans="1:14" ht="14.25">
      <c r="A411" s="145"/>
      <c r="B411" s="120">
        <v>637012</v>
      </c>
      <c r="C411" s="260" t="s">
        <v>116</v>
      </c>
      <c r="D411" s="363">
        <v>50</v>
      </c>
      <c r="E411" s="358">
        <v>0</v>
      </c>
      <c r="F411" s="84">
        <v>50</v>
      </c>
      <c r="G411" s="85">
        <v>0</v>
      </c>
      <c r="H411" s="84">
        <v>50</v>
      </c>
      <c r="I411" s="85">
        <v>0</v>
      </c>
      <c r="J411" s="84">
        <v>50</v>
      </c>
      <c r="K411" s="85">
        <v>0</v>
      </c>
      <c r="L411" s="84">
        <v>50</v>
      </c>
      <c r="M411" s="85">
        <v>0</v>
      </c>
      <c r="N411" s="84">
        <f t="shared" si="138"/>
        <v>50</v>
      </c>
    </row>
    <row r="412" spans="1:14" ht="14.25">
      <c r="A412" s="145"/>
      <c r="B412" s="120">
        <v>637014</v>
      </c>
      <c r="C412" s="260" t="s">
        <v>117</v>
      </c>
      <c r="D412" s="363">
        <v>30</v>
      </c>
      <c r="E412" s="358">
        <v>0</v>
      </c>
      <c r="F412" s="84">
        <v>30</v>
      </c>
      <c r="G412" s="85">
        <v>0</v>
      </c>
      <c r="H412" s="84">
        <v>30</v>
      </c>
      <c r="I412" s="85">
        <v>0</v>
      </c>
      <c r="J412" s="84">
        <v>30</v>
      </c>
      <c r="K412" s="85">
        <v>0</v>
      </c>
      <c r="L412" s="84">
        <v>30</v>
      </c>
      <c r="M412" s="85">
        <v>0</v>
      </c>
      <c r="N412" s="84">
        <f t="shared" si="138"/>
        <v>30</v>
      </c>
    </row>
    <row r="413" spans="1:14" ht="14.25">
      <c r="A413" s="145"/>
      <c r="B413" s="120">
        <v>637015</v>
      </c>
      <c r="C413" s="260" t="s">
        <v>118</v>
      </c>
      <c r="D413" s="363">
        <v>10</v>
      </c>
      <c r="E413" s="358">
        <v>0</v>
      </c>
      <c r="F413" s="84">
        <v>10</v>
      </c>
      <c r="G413" s="85">
        <v>0</v>
      </c>
      <c r="H413" s="84">
        <v>10</v>
      </c>
      <c r="I413" s="85">
        <v>0</v>
      </c>
      <c r="J413" s="84">
        <v>10</v>
      </c>
      <c r="K413" s="85">
        <v>0</v>
      </c>
      <c r="L413" s="84">
        <v>10</v>
      </c>
      <c r="M413" s="85">
        <v>0</v>
      </c>
      <c r="N413" s="84">
        <f t="shared" si="138"/>
        <v>10</v>
      </c>
    </row>
    <row r="414" spans="1:14" ht="14.25">
      <c r="A414" s="145"/>
      <c r="B414" s="120">
        <v>637016</v>
      </c>
      <c r="C414" s="260" t="s">
        <v>119</v>
      </c>
      <c r="D414" s="363">
        <v>30</v>
      </c>
      <c r="E414" s="358">
        <v>0</v>
      </c>
      <c r="F414" s="84">
        <v>30</v>
      </c>
      <c r="G414" s="85">
        <v>0</v>
      </c>
      <c r="H414" s="84">
        <v>30</v>
      </c>
      <c r="I414" s="85">
        <v>0</v>
      </c>
      <c r="J414" s="84">
        <v>30</v>
      </c>
      <c r="K414" s="85">
        <v>0</v>
      </c>
      <c r="L414" s="84">
        <v>30</v>
      </c>
      <c r="M414" s="85">
        <v>0</v>
      </c>
      <c r="N414" s="84">
        <f t="shared" si="138"/>
        <v>30</v>
      </c>
    </row>
    <row r="415" spans="1:14" ht="14.25">
      <c r="A415" s="145"/>
      <c r="B415" s="120">
        <v>637027</v>
      </c>
      <c r="C415" s="260" t="s">
        <v>122</v>
      </c>
      <c r="D415" s="363">
        <v>30</v>
      </c>
      <c r="E415" s="358">
        <v>0</v>
      </c>
      <c r="F415" s="84">
        <v>30</v>
      </c>
      <c r="G415" s="85">
        <v>0</v>
      </c>
      <c r="H415" s="84">
        <v>30</v>
      </c>
      <c r="I415" s="85">
        <v>0</v>
      </c>
      <c r="J415" s="84">
        <v>30</v>
      </c>
      <c r="K415" s="85">
        <v>0</v>
      </c>
      <c r="L415" s="84">
        <v>30</v>
      </c>
      <c r="M415" s="85">
        <v>0</v>
      </c>
      <c r="N415" s="84">
        <f t="shared" si="138"/>
        <v>30</v>
      </c>
    </row>
    <row r="416" spans="1:14" ht="15">
      <c r="A416" s="132"/>
      <c r="B416" s="115">
        <v>640</v>
      </c>
      <c r="C416" s="372" t="s">
        <v>124</v>
      </c>
      <c r="D416" s="362">
        <f>SUM(D417:D418)</f>
        <v>25</v>
      </c>
      <c r="E416" s="357">
        <f>SUM(E417:E418)</f>
        <v>0</v>
      </c>
      <c r="F416" s="117">
        <f>SUM(F417:F418)</f>
        <v>25</v>
      </c>
      <c r="G416" s="175">
        <v>0</v>
      </c>
      <c r="H416" s="117">
        <f aca="true" t="shared" si="139" ref="H416:N416">SUM(H417:H418)</f>
        <v>25</v>
      </c>
      <c r="I416" s="117">
        <f t="shared" si="139"/>
        <v>0</v>
      </c>
      <c r="J416" s="117">
        <f t="shared" si="139"/>
        <v>25</v>
      </c>
      <c r="K416" s="117">
        <f t="shared" si="139"/>
        <v>0</v>
      </c>
      <c r="L416" s="117">
        <f t="shared" si="139"/>
        <v>25</v>
      </c>
      <c r="M416" s="117">
        <f t="shared" si="139"/>
        <v>0</v>
      </c>
      <c r="N416" s="117">
        <f t="shared" si="139"/>
        <v>25</v>
      </c>
    </row>
    <row r="417" spans="1:14" ht="14.25">
      <c r="A417" s="145"/>
      <c r="B417" s="120">
        <v>642013</v>
      </c>
      <c r="C417" s="260" t="s">
        <v>128</v>
      </c>
      <c r="D417" s="363">
        <v>0</v>
      </c>
      <c r="E417" s="358">
        <v>0</v>
      </c>
      <c r="F417" s="84">
        <v>0</v>
      </c>
      <c r="G417" s="85">
        <v>0</v>
      </c>
      <c r="H417" s="84">
        <v>0</v>
      </c>
      <c r="I417" s="85">
        <v>0</v>
      </c>
      <c r="J417" s="84">
        <v>0</v>
      </c>
      <c r="K417" s="85">
        <v>0</v>
      </c>
      <c r="L417" s="84">
        <v>0</v>
      </c>
      <c r="M417" s="85">
        <v>0</v>
      </c>
      <c r="N417" s="84">
        <f>SUM(L417:M417)</f>
        <v>0</v>
      </c>
    </row>
    <row r="418" spans="1:14" ht="14.25">
      <c r="A418" s="145"/>
      <c r="B418" s="120">
        <v>642015</v>
      </c>
      <c r="C418" s="260" t="s">
        <v>129</v>
      </c>
      <c r="D418" s="363">
        <v>25</v>
      </c>
      <c r="E418" s="358">
        <v>0</v>
      </c>
      <c r="F418" s="84">
        <v>25</v>
      </c>
      <c r="G418" s="85">
        <v>0</v>
      </c>
      <c r="H418" s="84">
        <v>25</v>
      </c>
      <c r="I418" s="85">
        <v>0</v>
      </c>
      <c r="J418" s="84">
        <v>25</v>
      </c>
      <c r="K418" s="85">
        <v>0</v>
      </c>
      <c r="L418" s="84">
        <v>25</v>
      </c>
      <c r="M418" s="85">
        <v>0</v>
      </c>
      <c r="N418" s="84">
        <f>SUM(L418:M418)</f>
        <v>25</v>
      </c>
    </row>
    <row r="419" spans="1:29" s="109" customFormat="1" ht="15">
      <c r="A419" s="379" t="s">
        <v>313</v>
      </c>
      <c r="B419" s="380" t="s">
        <v>314</v>
      </c>
      <c r="C419" s="388"/>
      <c r="D419" s="389">
        <f>D420+D421+D422+D434</f>
        <v>18855</v>
      </c>
      <c r="E419" s="390">
        <f>E420+E421+E422+E434</f>
        <v>0</v>
      </c>
      <c r="F419" s="382">
        <f>F420+F421+F422+F434</f>
        <v>18855</v>
      </c>
      <c r="G419" s="391">
        <v>0</v>
      </c>
      <c r="H419" s="382">
        <f aca="true" t="shared" si="140" ref="H419:N419">H420+H421+H422+H434</f>
        <v>18855</v>
      </c>
      <c r="I419" s="382">
        <f t="shared" si="140"/>
        <v>0</v>
      </c>
      <c r="J419" s="382">
        <f t="shared" si="140"/>
        <v>18855</v>
      </c>
      <c r="K419" s="382">
        <f t="shared" si="140"/>
        <v>0</v>
      </c>
      <c r="L419" s="382">
        <f t="shared" si="140"/>
        <v>18855</v>
      </c>
      <c r="M419" s="382">
        <f t="shared" si="140"/>
        <v>0</v>
      </c>
      <c r="N419" s="382">
        <f t="shared" si="140"/>
        <v>18855</v>
      </c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 spans="1:14" ht="15">
      <c r="A420" s="132"/>
      <c r="B420" s="115">
        <v>610</v>
      </c>
      <c r="C420" s="372" t="s">
        <v>83</v>
      </c>
      <c r="D420" s="362">
        <v>11800</v>
      </c>
      <c r="E420" s="357">
        <v>0</v>
      </c>
      <c r="F420" s="117">
        <v>11800</v>
      </c>
      <c r="G420" s="175">
        <v>0</v>
      </c>
      <c r="H420" s="117">
        <v>11800</v>
      </c>
      <c r="I420" s="175">
        <v>0</v>
      </c>
      <c r="J420" s="117">
        <v>11800</v>
      </c>
      <c r="K420" s="175">
        <v>0</v>
      </c>
      <c r="L420" s="117">
        <v>11800</v>
      </c>
      <c r="M420" s="175">
        <v>-700</v>
      </c>
      <c r="N420" s="117">
        <v>11100</v>
      </c>
    </row>
    <row r="421" spans="1:14" ht="15">
      <c r="A421" s="145"/>
      <c r="B421" s="118">
        <v>620</v>
      </c>
      <c r="C421" s="372" t="s">
        <v>84</v>
      </c>
      <c r="D421" s="362">
        <v>4100</v>
      </c>
      <c r="E421" s="357">
        <v>0</v>
      </c>
      <c r="F421" s="117">
        <v>4100</v>
      </c>
      <c r="G421" s="175">
        <v>0</v>
      </c>
      <c r="H421" s="117">
        <v>4100</v>
      </c>
      <c r="I421" s="175">
        <v>0</v>
      </c>
      <c r="J421" s="117">
        <v>4100</v>
      </c>
      <c r="K421" s="175">
        <v>0</v>
      </c>
      <c r="L421" s="117">
        <v>4100</v>
      </c>
      <c r="M421" s="175">
        <v>0</v>
      </c>
      <c r="N421" s="117">
        <v>4100</v>
      </c>
    </row>
    <row r="422" spans="1:14" ht="15">
      <c r="A422" s="132"/>
      <c r="B422" s="115">
        <v>630</v>
      </c>
      <c r="C422" s="370" t="s">
        <v>85</v>
      </c>
      <c r="D422" s="362">
        <f>D423+D424+D425+D428+D429+D430</f>
        <v>1565</v>
      </c>
      <c r="E422" s="357">
        <f>E423+E424+E425+E428+E429+E430</f>
        <v>0</v>
      </c>
      <c r="F422" s="117">
        <f>F423+F424+F425+F428+F429+F430</f>
        <v>1565</v>
      </c>
      <c r="G422" s="175">
        <v>0</v>
      </c>
      <c r="H422" s="117">
        <f aca="true" t="shared" si="141" ref="H422:N422">H423+H424+H425+H428+H429+H430</f>
        <v>1565</v>
      </c>
      <c r="I422" s="117">
        <f t="shared" si="141"/>
        <v>0</v>
      </c>
      <c r="J422" s="117">
        <f t="shared" si="141"/>
        <v>1565</v>
      </c>
      <c r="K422" s="117">
        <f t="shared" si="141"/>
        <v>0</v>
      </c>
      <c r="L422" s="117">
        <f t="shared" si="141"/>
        <v>1565</v>
      </c>
      <c r="M422" s="117">
        <f t="shared" si="141"/>
        <v>0</v>
      </c>
      <c r="N422" s="117">
        <f t="shared" si="141"/>
        <v>1565</v>
      </c>
    </row>
    <row r="423" spans="1:14" ht="15">
      <c r="A423" s="132"/>
      <c r="B423" s="115">
        <v>631</v>
      </c>
      <c r="C423" s="370" t="s">
        <v>174</v>
      </c>
      <c r="D423" s="362">
        <v>80</v>
      </c>
      <c r="E423" s="357">
        <v>0</v>
      </c>
      <c r="F423" s="117">
        <v>80</v>
      </c>
      <c r="G423" s="175">
        <v>0</v>
      </c>
      <c r="H423" s="117">
        <v>80</v>
      </c>
      <c r="I423" s="175">
        <v>0</v>
      </c>
      <c r="J423" s="117">
        <v>80</v>
      </c>
      <c r="K423" s="175">
        <v>0</v>
      </c>
      <c r="L423" s="117">
        <v>80</v>
      </c>
      <c r="M423" s="175">
        <v>0</v>
      </c>
      <c r="N423" s="117">
        <v>80</v>
      </c>
    </row>
    <row r="424" spans="1:14" ht="15">
      <c r="A424" s="132"/>
      <c r="B424" s="115">
        <v>632</v>
      </c>
      <c r="C424" s="372" t="s">
        <v>87</v>
      </c>
      <c r="D424" s="362">
        <v>5</v>
      </c>
      <c r="E424" s="357">
        <v>0</v>
      </c>
      <c r="F424" s="117">
        <v>5</v>
      </c>
      <c r="G424" s="175">
        <v>0</v>
      </c>
      <c r="H424" s="117">
        <v>5</v>
      </c>
      <c r="I424" s="175">
        <v>0</v>
      </c>
      <c r="J424" s="117">
        <v>5</v>
      </c>
      <c r="K424" s="175">
        <v>0</v>
      </c>
      <c r="L424" s="117">
        <v>5</v>
      </c>
      <c r="M424" s="175">
        <v>0</v>
      </c>
      <c r="N424" s="117">
        <v>5</v>
      </c>
    </row>
    <row r="425" spans="1:14" ht="15">
      <c r="A425" s="132"/>
      <c r="B425" s="115">
        <v>633</v>
      </c>
      <c r="C425" s="370" t="s">
        <v>88</v>
      </c>
      <c r="D425" s="362">
        <f>SUM(D426:D427)</f>
        <v>100</v>
      </c>
      <c r="E425" s="357">
        <f>SUM(E426:E427)</f>
        <v>0</v>
      </c>
      <c r="F425" s="117">
        <f>SUM(F426:F427)</f>
        <v>100</v>
      </c>
      <c r="G425" s="175">
        <v>0</v>
      </c>
      <c r="H425" s="117">
        <f aca="true" t="shared" si="142" ref="H425:N425">SUM(H426:H427)</f>
        <v>100</v>
      </c>
      <c r="I425" s="117">
        <f t="shared" si="142"/>
        <v>0</v>
      </c>
      <c r="J425" s="117">
        <f t="shared" si="142"/>
        <v>100</v>
      </c>
      <c r="K425" s="117">
        <f t="shared" si="142"/>
        <v>0</v>
      </c>
      <c r="L425" s="117">
        <f t="shared" si="142"/>
        <v>100</v>
      </c>
      <c r="M425" s="117">
        <f t="shared" si="142"/>
        <v>0</v>
      </c>
      <c r="N425" s="117">
        <f t="shared" si="142"/>
        <v>100</v>
      </c>
    </row>
    <row r="426" spans="1:14" ht="14.25">
      <c r="A426" s="145"/>
      <c r="B426" s="120">
        <v>633006</v>
      </c>
      <c r="C426" s="260" t="s">
        <v>95</v>
      </c>
      <c r="D426" s="363">
        <v>20</v>
      </c>
      <c r="E426" s="358">
        <v>0</v>
      </c>
      <c r="F426" s="84">
        <v>20</v>
      </c>
      <c r="G426" s="85">
        <v>0</v>
      </c>
      <c r="H426" s="84">
        <v>20</v>
      </c>
      <c r="I426" s="85">
        <v>0</v>
      </c>
      <c r="J426" s="84">
        <v>20</v>
      </c>
      <c r="K426" s="85">
        <v>0</v>
      </c>
      <c r="L426" s="84">
        <v>20</v>
      </c>
      <c r="M426" s="85">
        <v>0</v>
      </c>
      <c r="N426" s="84">
        <f>SUM(L426:M426)</f>
        <v>20</v>
      </c>
    </row>
    <row r="427" spans="1:14" ht="14.25">
      <c r="A427" s="145"/>
      <c r="B427" s="120">
        <v>633010</v>
      </c>
      <c r="C427" s="260" t="s">
        <v>97</v>
      </c>
      <c r="D427" s="363">
        <v>80</v>
      </c>
      <c r="E427" s="358">
        <v>0</v>
      </c>
      <c r="F427" s="84">
        <v>80</v>
      </c>
      <c r="G427" s="85">
        <v>0</v>
      </c>
      <c r="H427" s="84">
        <v>80</v>
      </c>
      <c r="I427" s="85">
        <v>0</v>
      </c>
      <c r="J427" s="84">
        <v>80</v>
      </c>
      <c r="K427" s="85">
        <v>0</v>
      </c>
      <c r="L427" s="84">
        <v>80</v>
      </c>
      <c r="M427" s="85">
        <v>0</v>
      </c>
      <c r="N427" s="84">
        <f>SUM(L427:M427)</f>
        <v>80</v>
      </c>
    </row>
    <row r="428" spans="1:14" ht="15">
      <c r="A428" s="132"/>
      <c r="B428" s="118">
        <v>634</v>
      </c>
      <c r="C428" s="372" t="s">
        <v>102</v>
      </c>
      <c r="D428" s="362">
        <v>350</v>
      </c>
      <c r="E428" s="357">
        <v>0</v>
      </c>
      <c r="F428" s="117">
        <v>350</v>
      </c>
      <c r="G428" s="175">
        <v>0</v>
      </c>
      <c r="H428" s="117">
        <v>350</v>
      </c>
      <c r="I428" s="175">
        <v>0</v>
      </c>
      <c r="J428" s="117">
        <v>350</v>
      </c>
      <c r="K428" s="175">
        <v>0</v>
      </c>
      <c r="L428" s="117">
        <v>350</v>
      </c>
      <c r="M428" s="175">
        <v>0</v>
      </c>
      <c r="N428" s="117">
        <v>350</v>
      </c>
    </row>
    <row r="429" spans="1:14" ht="15">
      <c r="A429" s="132"/>
      <c r="B429" s="115">
        <v>635</v>
      </c>
      <c r="C429" s="370" t="s">
        <v>104</v>
      </c>
      <c r="D429" s="362">
        <v>10</v>
      </c>
      <c r="E429" s="357">
        <v>0</v>
      </c>
      <c r="F429" s="117">
        <v>10</v>
      </c>
      <c r="G429" s="175">
        <v>0</v>
      </c>
      <c r="H429" s="117">
        <v>10</v>
      </c>
      <c r="I429" s="175">
        <v>0</v>
      </c>
      <c r="J429" s="117">
        <v>10</v>
      </c>
      <c r="K429" s="175">
        <v>0</v>
      </c>
      <c r="L429" s="117">
        <v>10</v>
      </c>
      <c r="M429" s="175">
        <v>0</v>
      </c>
      <c r="N429" s="117">
        <v>10</v>
      </c>
    </row>
    <row r="430" spans="1:14" ht="15">
      <c r="A430" s="132"/>
      <c r="B430" s="115">
        <v>637</v>
      </c>
      <c r="C430" s="370" t="s">
        <v>106</v>
      </c>
      <c r="D430" s="362">
        <f>SUM(D431:D433)</f>
        <v>1020</v>
      </c>
      <c r="E430" s="357">
        <f>SUM(E431:E433)</f>
        <v>0</v>
      </c>
      <c r="F430" s="117">
        <f>SUM(F431:F433)</f>
        <v>1020</v>
      </c>
      <c r="G430" s="175">
        <v>0</v>
      </c>
      <c r="H430" s="117">
        <f aca="true" t="shared" si="143" ref="H430:N430">SUM(H431:H433)</f>
        <v>1020</v>
      </c>
      <c r="I430" s="117">
        <f t="shared" si="143"/>
        <v>0</v>
      </c>
      <c r="J430" s="117">
        <f t="shared" si="143"/>
        <v>1020</v>
      </c>
      <c r="K430" s="117">
        <f t="shared" si="143"/>
        <v>0</v>
      </c>
      <c r="L430" s="117">
        <f t="shared" si="143"/>
        <v>1020</v>
      </c>
      <c r="M430" s="117">
        <f t="shared" si="143"/>
        <v>0</v>
      </c>
      <c r="N430" s="117">
        <f t="shared" si="143"/>
        <v>1020</v>
      </c>
    </row>
    <row r="431" spans="1:14" ht="14.25">
      <c r="A431" s="145"/>
      <c r="B431" s="120">
        <v>637012</v>
      </c>
      <c r="C431" s="260" t="s">
        <v>116</v>
      </c>
      <c r="D431" s="363">
        <v>40</v>
      </c>
      <c r="E431" s="358">
        <v>0</v>
      </c>
      <c r="F431" s="84">
        <v>40</v>
      </c>
      <c r="G431" s="85">
        <v>0</v>
      </c>
      <c r="H431" s="84">
        <v>40</v>
      </c>
      <c r="I431" s="85">
        <v>0</v>
      </c>
      <c r="J431" s="84">
        <v>40</v>
      </c>
      <c r="K431" s="85">
        <v>0</v>
      </c>
      <c r="L431" s="84">
        <v>40</v>
      </c>
      <c r="M431" s="85">
        <v>0</v>
      </c>
      <c r="N431" s="84">
        <f>SUM(L431:M431)</f>
        <v>40</v>
      </c>
    </row>
    <row r="432" spans="1:14" ht="14.25">
      <c r="A432" s="145"/>
      <c r="B432" s="120">
        <v>637014</v>
      </c>
      <c r="C432" s="260" t="s">
        <v>117</v>
      </c>
      <c r="D432" s="363">
        <v>800</v>
      </c>
      <c r="E432" s="358">
        <v>0</v>
      </c>
      <c r="F432" s="84">
        <v>800</v>
      </c>
      <c r="G432" s="85">
        <v>0</v>
      </c>
      <c r="H432" s="84">
        <v>800</v>
      </c>
      <c r="I432" s="85">
        <v>0</v>
      </c>
      <c r="J432" s="84">
        <v>800</v>
      </c>
      <c r="K432" s="85">
        <v>0</v>
      </c>
      <c r="L432" s="84">
        <v>800</v>
      </c>
      <c r="M432" s="85">
        <v>0</v>
      </c>
      <c r="N432" s="84">
        <f>SUM(L432:M432)</f>
        <v>800</v>
      </c>
    </row>
    <row r="433" spans="1:14" ht="14.25">
      <c r="A433" s="145"/>
      <c r="B433" s="120">
        <v>637016</v>
      </c>
      <c r="C433" s="260" t="s">
        <v>119</v>
      </c>
      <c r="D433" s="363">
        <v>180</v>
      </c>
      <c r="E433" s="358">
        <v>0</v>
      </c>
      <c r="F433" s="84">
        <v>180</v>
      </c>
      <c r="G433" s="85">
        <v>0</v>
      </c>
      <c r="H433" s="84">
        <v>180</v>
      </c>
      <c r="I433" s="85">
        <v>0</v>
      </c>
      <c r="J433" s="84">
        <v>180</v>
      </c>
      <c r="K433" s="85">
        <v>0</v>
      </c>
      <c r="L433" s="84">
        <v>180</v>
      </c>
      <c r="M433" s="85">
        <v>0</v>
      </c>
      <c r="N433" s="84">
        <f>SUM(L433:M433)</f>
        <v>180</v>
      </c>
    </row>
    <row r="434" spans="1:14" ht="15">
      <c r="A434" s="132"/>
      <c r="B434" s="115">
        <v>640</v>
      </c>
      <c r="C434" s="372" t="s">
        <v>124</v>
      </c>
      <c r="D434" s="362">
        <f>SUM(D435:D437)</f>
        <v>1390</v>
      </c>
      <c r="E434" s="357">
        <f>SUM(E435:E437)</f>
        <v>0</v>
      </c>
      <c r="F434" s="117">
        <f>SUM(F435:F437)</f>
        <v>1390</v>
      </c>
      <c r="G434" s="175">
        <v>0</v>
      </c>
      <c r="H434" s="117">
        <f aca="true" t="shared" si="144" ref="H434:N434">SUM(H435:H437)</f>
        <v>1390</v>
      </c>
      <c r="I434" s="117">
        <f t="shared" si="144"/>
        <v>0</v>
      </c>
      <c r="J434" s="117">
        <f t="shared" si="144"/>
        <v>1390</v>
      </c>
      <c r="K434" s="117">
        <f t="shared" si="144"/>
        <v>0</v>
      </c>
      <c r="L434" s="117">
        <f t="shared" si="144"/>
        <v>1390</v>
      </c>
      <c r="M434" s="117">
        <f t="shared" si="144"/>
        <v>700</v>
      </c>
      <c r="N434" s="117">
        <f t="shared" si="144"/>
        <v>2090</v>
      </c>
    </row>
    <row r="435" spans="1:14" ht="15">
      <c r="A435" s="132"/>
      <c r="B435" s="120">
        <v>642001</v>
      </c>
      <c r="C435" s="260" t="s">
        <v>175</v>
      </c>
      <c r="D435" s="363">
        <f>720+600</f>
        <v>1320</v>
      </c>
      <c r="E435" s="358">
        <v>0</v>
      </c>
      <c r="F435" s="84">
        <f>720+600</f>
        <v>1320</v>
      </c>
      <c r="G435" s="85">
        <v>0</v>
      </c>
      <c r="H435" s="84">
        <f>720+600</f>
        <v>1320</v>
      </c>
      <c r="I435" s="85">
        <v>0</v>
      </c>
      <c r="J435" s="84">
        <f>720+600</f>
        <v>1320</v>
      </c>
      <c r="K435" s="85">
        <v>0</v>
      </c>
      <c r="L435" s="84">
        <f>720+600</f>
        <v>1320</v>
      </c>
      <c r="M435" s="85">
        <v>700</v>
      </c>
      <c r="N435" s="84">
        <f>SUM(L435:M435)</f>
        <v>2020</v>
      </c>
    </row>
    <row r="436" spans="1:14" ht="14.25">
      <c r="A436" s="145"/>
      <c r="B436" s="120">
        <v>642012</v>
      </c>
      <c r="C436" s="260" t="s">
        <v>176</v>
      </c>
      <c r="D436" s="363">
        <v>40</v>
      </c>
      <c r="E436" s="358">
        <v>0</v>
      </c>
      <c r="F436" s="84">
        <v>40</v>
      </c>
      <c r="G436" s="85">
        <v>0</v>
      </c>
      <c r="H436" s="84">
        <v>40</v>
      </c>
      <c r="I436" s="85">
        <v>0</v>
      </c>
      <c r="J436" s="84">
        <v>40</v>
      </c>
      <c r="K436" s="85">
        <v>0</v>
      </c>
      <c r="L436" s="84">
        <v>40</v>
      </c>
      <c r="M436" s="85">
        <v>0</v>
      </c>
      <c r="N436" s="84">
        <f>SUM(L436:M436)</f>
        <v>40</v>
      </c>
    </row>
    <row r="437" spans="1:14" ht="14.25">
      <c r="A437" s="177"/>
      <c r="B437" s="176">
        <v>642015</v>
      </c>
      <c r="C437" s="373" t="s">
        <v>129</v>
      </c>
      <c r="D437" s="364">
        <v>30</v>
      </c>
      <c r="E437" s="359">
        <v>0</v>
      </c>
      <c r="F437" s="143">
        <v>30</v>
      </c>
      <c r="G437" s="367">
        <v>0</v>
      </c>
      <c r="H437" s="143">
        <v>30</v>
      </c>
      <c r="I437" s="367">
        <v>0</v>
      </c>
      <c r="J437" s="143">
        <v>30</v>
      </c>
      <c r="K437" s="367">
        <v>0</v>
      </c>
      <c r="L437" s="143">
        <v>30</v>
      </c>
      <c r="M437" s="367">
        <v>0</v>
      </c>
      <c r="N437" s="84">
        <f>SUM(L437:M437)</f>
        <v>30</v>
      </c>
    </row>
    <row r="438" spans="1:29" s="109" customFormat="1" ht="15">
      <c r="A438" s="379" t="s">
        <v>315</v>
      </c>
      <c r="B438" s="380" t="s">
        <v>316</v>
      </c>
      <c r="C438" s="388"/>
      <c r="D438" s="389">
        <f>SUM(D439+D442)</f>
        <v>1100</v>
      </c>
      <c r="E438" s="390">
        <f>SUM(E439+E442)</f>
        <v>0</v>
      </c>
      <c r="F438" s="382">
        <f>SUM(F439+F442)</f>
        <v>1100</v>
      </c>
      <c r="G438" s="391">
        <v>0</v>
      </c>
      <c r="H438" s="382">
        <f aca="true" t="shared" si="145" ref="H438:N438">SUM(H439+H442)</f>
        <v>1100</v>
      </c>
      <c r="I438" s="382">
        <f t="shared" si="145"/>
        <v>0</v>
      </c>
      <c r="J438" s="382">
        <f t="shared" si="145"/>
        <v>1100</v>
      </c>
      <c r="K438" s="382">
        <f t="shared" si="145"/>
        <v>0</v>
      </c>
      <c r="L438" s="382">
        <f t="shared" si="145"/>
        <v>1100</v>
      </c>
      <c r="M438" s="382">
        <f t="shared" si="145"/>
        <v>0</v>
      </c>
      <c r="N438" s="382">
        <f t="shared" si="145"/>
        <v>1100</v>
      </c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</row>
    <row r="439" spans="1:29" s="109" customFormat="1" ht="15">
      <c r="A439" s="132"/>
      <c r="B439" s="115">
        <v>630</v>
      </c>
      <c r="C439" s="370" t="s">
        <v>85</v>
      </c>
      <c r="D439" s="362">
        <f aca="true" t="shared" si="146" ref="D439:F440">SUM(D440)</f>
        <v>100</v>
      </c>
      <c r="E439" s="357">
        <f t="shared" si="146"/>
        <v>0</v>
      </c>
      <c r="F439" s="117">
        <f t="shared" si="146"/>
        <v>100</v>
      </c>
      <c r="G439" s="175">
        <v>0</v>
      </c>
      <c r="H439" s="117">
        <f aca="true" t="shared" si="147" ref="H439:N440">SUM(H440)</f>
        <v>100</v>
      </c>
      <c r="I439" s="117">
        <f t="shared" si="147"/>
        <v>0</v>
      </c>
      <c r="J439" s="117">
        <f t="shared" si="147"/>
        <v>100</v>
      </c>
      <c r="K439" s="117">
        <f t="shared" si="147"/>
        <v>0</v>
      </c>
      <c r="L439" s="117">
        <f t="shared" si="147"/>
        <v>100</v>
      </c>
      <c r="M439" s="117">
        <f t="shared" si="147"/>
        <v>0</v>
      </c>
      <c r="N439" s="117">
        <f t="shared" si="147"/>
        <v>100</v>
      </c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</row>
    <row r="440" spans="1:29" s="109" customFormat="1" ht="15">
      <c r="A440" s="132"/>
      <c r="B440" s="115">
        <v>637</v>
      </c>
      <c r="C440" s="370" t="s">
        <v>106</v>
      </c>
      <c r="D440" s="362">
        <f t="shared" si="146"/>
        <v>100</v>
      </c>
      <c r="E440" s="357">
        <f t="shared" si="146"/>
        <v>0</v>
      </c>
      <c r="F440" s="117">
        <f t="shared" si="146"/>
        <v>100</v>
      </c>
      <c r="G440" s="175">
        <v>0</v>
      </c>
      <c r="H440" s="117">
        <f t="shared" si="147"/>
        <v>100</v>
      </c>
      <c r="I440" s="117">
        <f t="shared" si="147"/>
        <v>0</v>
      </c>
      <c r="J440" s="117">
        <f t="shared" si="147"/>
        <v>100</v>
      </c>
      <c r="K440" s="117">
        <f t="shared" si="147"/>
        <v>0</v>
      </c>
      <c r="L440" s="117">
        <f t="shared" si="147"/>
        <v>100</v>
      </c>
      <c r="M440" s="117">
        <f t="shared" si="147"/>
        <v>0</v>
      </c>
      <c r="N440" s="117">
        <f t="shared" si="147"/>
        <v>100</v>
      </c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</row>
    <row r="441" spans="1:14" ht="15">
      <c r="A441" s="132"/>
      <c r="B441" s="120">
        <v>637005</v>
      </c>
      <c r="C441" s="260" t="s">
        <v>177</v>
      </c>
      <c r="D441" s="363">
        <v>100</v>
      </c>
      <c r="E441" s="358">
        <v>0</v>
      </c>
      <c r="F441" s="84">
        <v>100</v>
      </c>
      <c r="G441" s="85">
        <v>0</v>
      </c>
      <c r="H441" s="84">
        <v>100</v>
      </c>
      <c r="I441" s="85">
        <v>0</v>
      </c>
      <c r="J441" s="84">
        <v>100</v>
      </c>
      <c r="K441" s="85">
        <v>0</v>
      </c>
      <c r="L441" s="84">
        <v>100</v>
      </c>
      <c r="M441" s="85">
        <v>0</v>
      </c>
      <c r="N441" s="84">
        <f>SUM(L441:M441)</f>
        <v>100</v>
      </c>
    </row>
    <row r="442" spans="1:14" ht="15">
      <c r="A442" s="145"/>
      <c r="B442" s="118">
        <v>642</v>
      </c>
      <c r="C442" s="372" t="s">
        <v>178</v>
      </c>
      <c r="D442" s="362">
        <f>SUM(D443)</f>
        <v>1000</v>
      </c>
      <c r="E442" s="357">
        <f>SUM(E443)</f>
        <v>0</v>
      </c>
      <c r="F442" s="117">
        <f>SUM(F443)</f>
        <v>1000</v>
      </c>
      <c r="G442" s="175">
        <v>0</v>
      </c>
      <c r="H442" s="117">
        <f aca="true" t="shared" si="148" ref="H442:N442">SUM(H443)</f>
        <v>1000</v>
      </c>
      <c r="I442" s="117">
        <f t="shared" si="148"/>
        <v>0</v>
      </c>
      <c r="J442" s="117">
        <f t="shared" si="148"/>
        <v>1000</v>
      </c>
      <c r="K442" s="117">
        <f t="shared" si="148"/>
        <v>0</v>
      </c>
      <c r="L442" s="117">
        <f t="shared" si="148"/>
        <v>1000</v>
      </c>
      <c r="M442" s="117">
        <f t="shared" si="148"/>
        <v>0</v>
      </c>
      <c r="N442" s="117">
        <f t="shared" si="148"/>
        <v>1000</v>
      </c>
    </row>
    <row r="443" spans="1:14" ht="15">
      <c r="A443" s="132"/>
      <c r="B443" s="120">
        <v>642026</v>
      </c>
      <c r="C443" s="260" t="s">
        <v>179</v>
      </c>
      <c r="D443" s="363">
        <v>1000</v>
      </c>
      <c r="E443" s="358">
        <v>0</v>
      </c>
      <c r="F443" s="84">
        <v>1000</v>
      </c>
      <c r="G443" s="85">
        <v>0</v>
      </c>
      <c r="H443" s="84">
        <v>1000</v>
      </c>
      <c r="I443" s="85">
        <v>0</v>
      </c>
      <c r="J443" s="84">
        <v>1000</v>
      </c>
      <c r="K443" s="85">
        <v>0</v>
      </c>
      <c r="L443" s="84">
        <v>1000</v>
      </c>
      <c r="M443" s="85">
        <v>0</v>
      </c>
      <c r="N443" s="84">
        <f>SUM(L443:M443)</f>
        <v>1000</v>
      </c>
    </row>
    <row r="444" spans="1:29" s="109" customFormat="1" ht="15">
      <c r="A444" s="350" t="s">
        <v>180</v>
      </c>
      <c r="B444" s="392" t="s">
        <v>372</v>
      </c>
      <c r="C444" s="393"/>
      <c r="D444" s="352"/>
      <c r="E444" s="352"/>
      <c r="F444" s="394">
        <f aca="true" t="shared" si="149" ref="F444:N444">SUM(F445)</f>
        <v>700</v>
      </c>
      <c r="G444" s="395">
        <f t="shared" si="149"/>
        <v>0</v>
      </c>
      <c r="H444" s="394">
        <f t="shared" si="149"/>
        <v>700</v>
      </c>
      <c r="I444" s="394">
        <f t="shared" si="149"/>
        <v>0</v>
      </c>
      <c r="J444" s="394">
        <f t="shared" si="149"/>
        <v>700</v>
      </c>
      <c r="K444" s="394">
        <f t="shared" si="149"/>
        <v>0</v>
      </c>
      <c r="L444" s="394">
        <f t="shared" si="149"/>
        <v>700</v>
      </c>
      <c r="M444" s="394">
        <f t="shared" si="149"/>
        <v>0</v>
      </c>
      <c r="N444" s="394">
        <f t="shared" si="149"/>
        <v>700</v>
      </c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</row>
    <row r="445" spans="1:29" s="109" customFormat="1" ht="15.75" thickBot="1">
      <c r="A445" s="353"/>
      <c r="B445" s="354">
        <v>642001</v>
      </c>
      <c r="C445" s="374" t="s">
        <v>250</v>
      </c>
      <c r="D445" s="365">
        <v>700</v>
      </c>
      <c r="E445" s="360">
        <v>0</v>
      </c>
      <c r="F445" s="355">
        <v>700</v>
      </c>
      <c r="G445" s="368">
        <v>0</v>
      </c>
      <c r="H445" s="355">
        <v>700</v>
      </c>
      <c r="I445" s="368">
        <v>0</v>
      </c>
      <c r="J445" s="355">
        <v>700</v>
      </c>
      <c r="K445" s="368">
        <v>0</v>
      </c>
      <c r="L445" s="355">
        <v>700</v>
      </c>
      <c r="M445" s="368">
        <v>0</v>
      </c>
      <c r="N445" s="355">
        <v>700</v>
      </c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</row>
    <row r="446" spans="1:29" s="109" customFormat="1" ht="18" customHeight="1" thickBot="1" thickTop="1">
      <c r="A446" s="481" t="s">
        <v>181</v>
      </c>
      <c r="B446" s="482"/>
      <c r="C446" s="483"/>
      <c r="D446" s="448">
        <f aca="true" t="shared" si="150" ref="D446:N446">D438+D419+D391+D388+D385+D382+D376+D373+D349+D346+D336+D327+D324+D319+D313+D301+D295+D288+D283+D277+D268+D265+D260+D253+D248+D244+D238+D224+D203+D143+D186+D132+D129+D115+D101+D83+D79+D75+D56+D6+D445</f>
        <v>1097262</v>
      </c>
      <c r="E446" s="449">
        <f t="shared" si="150"/>
        <v>39284</v>
      </c>
      <c r="F446" s="450">
        <f t="shared" si="150"/>
        <v>1138046</v>
      </c>
      <c r="G446" s="451">
        <f t="shared" si="150"/>
        <v>139195</v>
      </c>
      <c r="H446" s="450">
        <f t="shared" si="150"/>
        <v>1277241</v>
      </c>
      <c r="I446" s="450">
        <f t="shared" si="150"/>
        <v>1191</v>
      </c>
      <c r="J446" s="450">
        <f t="shared" si="150"/>
        <v>1278432</v>
      </c>
      <c r="K446" s="450">
        <f t="shared" si="150"/>
        <v>15583</v>
      </c>
      <c r="L446" s="450">
        <f t="shared" si="150"/>
        <v>1294015</v>
      </c>
      <c r="M446" s="450">
        <f t="shared" si="150"/>
        <v>22618</v>
      </c>
      <c r="N446" s="450">
        <f t="shared" si="150"/>
        <v>1316633</v>
      </c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</row>
    <row r="447" spans="1:29" s="109" customFormat="1" ht="16.5" thickBot="1" thickTop="1">
      <c r="A447" s="205"/>
      <c r="B447" s="107"/>
      <c r="C447" s="135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</row>
    <row r="448" spans="1:29" s="109" customFormat="1" ht="45.75" customHeight="1" thickBot="1">
      <c r="A448" s="487" t="s">
        <v>329</v>
      </c>
      <c r="B448" s="488"/>
      <c r="C448" s="488"/>
      <c r="D448" s="396" t="s">
        <v>248</v>
      </c>
      <c r="E448" s="397" t="s">
        <v>327</v>
      </c>
      <c r="F448" s="396" t="s">
        <v>336</v>
      </c>
      <c r="G448" s="397" t="s">
        <v>328</v>
      </c>
      <c r="H448" s="396" t="s">
        <v>336</v>
      </c>
      <c r="I448" s="397" t="s">
        <v>378</v>
      </c>
      <c r="J448" s="396" t="s">
        <v>336</v>
      </c>
      <c r="K448" s="397" t="s">
        <v>382</v>
      </c>
      <c r="L448" s="396" t="s">
        <v>249</v>
      </c>
      <c r="M448" s="397" t="s">
        <v>386</v>
      </c>
      <c r="N448" s="396" t="s">
        <v>249</v>
      </c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</row>
    <row r="449" spans="1:29" s="109" customFormat="1" ht="15">
      <c r="A449" s="375" t="s">
        <v>254</v>
      </c>
      <c r="B449" s="376" t="s">
        <v>182</v>
      </c>
      <c r="C449" s="377"/>
      <c r="D449" s="378">
        <f aca="true" t="shared" si="151" ref="D449:N449">SUM(D450:D461)</f>
        <v>18518</v>
      </c>
      <c r="E449" s="378">
        <f t="shared" si="151"/>
        <v>2000</v>
      </c>
      <c r="F449" s="378">
        <f t="shared" si="151"/>
        <v>20518</v>
      </c>
      <c r="G449" s="378">
        <f t="shared" si="151"/>
        <v>5565</v>
      </c>
      <c r="H449" s="378">
        <f t="shared" si="151"/>
        <v>26083</v>
      </c>
      <c r="I449" s="378">
        <f t="shared" si="151"/>
        <v>0</v>
      </c>
      <c r="J449" s="378">
        <f t="shared" si="151"/>
        <v>26083</v>
      </c>
      <c r="K449" s="378">
        <f t="shared" si="151"/>
        <v>0</v>
      </c>
      <c r="L449" s="378">
        <f t="shared" si="151"/>
        <v>26083</v>
      </c>
      <c r="M449" s="378">
        <f t="shared" si="151"/>
        <v>-393</v>
      </c>
      <c r="N449" s="378">
        <f t="shared" si="151"/>
        <v>25690</v>
      </c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</row>
    <row r="450" spans="1:14" ht="14.25">
      <c r="A450" s="137"/>
      <c r="B450" s="138">
        <v>711001</v>
      </c>
      <c r="C450" s="139" t="s">
        <v>183</v>
      </c>
      <c r="D450" s="84">
        <v>7000</v>
      </c>
      <c r="E450" s="84">
        <v>-2000</v>
      </c>
      <c r="F450" s="84">
        <v>5000</v>
      </c>
      <c r="G450" s="84">
        <v>0</v>
      </c>
      <c r="H450" s="84">
        <v>5000</v>
      </c>
      <c r="I450" s="84">
        <v>0</v>
      </c>
      <c r="J450" s="84">
        <v>5000</v>
      </c>
      <c r="K450" s="84">
        <v>0</v>
      </c>
      <c r="L450" s="84">
        <v>5000</v>
      </c>
      <c r="M450" s="84">
        <v>0</v>
      </c>
      <c r="N450" s="84">
        <f>SUM(L450:M450)</f>
        <v>5000</v>
      </c>
    </row>
    <row r="451" spans="1:14" ht="14.25">
      <c r="A451" s="137"/>
      <c r="B451" s="138">
        <v>711003</v>
      </c>
      <c r="C451" s="139" t="s">
        <v>184</v>
      </c>
      <c r="D451" s="84">
        <v>500</v>
      </c>
      <c r="E451" s="84">
        <v>0</v>
      </c>
      <c r="F451" s="84">
        <v>500</v>
      </c>
      <c r="G451" s="84">
        <v>270</v>
      </c>
      <c r="H451" s="84">
        <f>G451+F451</f>
        <v>770</v>
      </c>
      <c r="I451" s="84">
        <v>0</v>
      </c>
      <c r="J451" s="84">
        <f>I451+H451</f>
        <v>770</v>
      </c>
      <c r="K451" s="84">
        <v>0</v>
      </c>
      <c r="L451" s="84">
        <f>K451+J451</f>
        <v>770</v>
      </c>
      <c r="M451" s="84">
        <v>0</v>
      </c>
      <c r="N451" s="84">
        <f aca="true" t="shared" si="152" ref="N451:N461">SUM(L451:M451)</f>
        <v>770</v>
      </c>
    </row>
    <row r="452" spans="1:14" ht="14.25">
      <c r="A452" s="137"/>
      <c r="B452" s="138">
        <v>711004</v>
      </c>
      <c r="C452" s="139" t="s">
        <v>333</v>
      </c>
      <c r="D452" s="84">
        <v>0</v>
      </c>
      <c r="E452" s="84">
        <v>0</v>
      </c>
      <c r="F452" s="84">
        <v>0</v>
      </c>
      <c r="G452" s="84">
        <v>1800</v>
      </c>
      <c r="H452" s="84">
        <f>G452+F452</f>
        <v>1800</v>
      </c>
      <c r="I452" s="84">
        <v>0</v>
      </c>
      <c r="J452" s="84">
        <f>I452+H452</f>
        <v>1800</v>
      </c>
      <c r="K452" s="84">
        <v>0</v>
      </c>
      <c r="L452" s="84">
        <f>K452+J452</f>
        <v>1800</v>
      </c>
      <c r="M452" s="84">
        <v>106</v>
      </c>
      <c r="N452" s="84">
        <f t="shared" si="152"/>
        <v>1906</v>
      </c>
    </row>
    <row r="453" spans="1:14" ht="14.25">
      <c r="A453" s="137"/>
      <c r="B453" s="138">
        <v>712001</v>
      </c>
      <c r="C453" s="139" t="s">
        <v>396</v>
      </c>
      <c r="D453" s="84"/>
      <c r="E453" s="84"/>
      <c r="F453" s="84"/>
      <c r="G453" s="84"/>
      <c r="H453" s="84"/>
      <c r="I453" s="84"/>
      <c r="J453" s="84"/>
      <c r="K453" s="84"/>
      <c r="L453" s="84">
        <v>0</v>
      </c>
      <c r="M453" s="84">
        <v>1</v>
      </c>
      <c r="N453" s="84">
        <f t="shared" si="152"/>
        <v>1</v>
      </c>
    </row>
    <row r="454" spans="1:14" ht="14.25">
      <c r="A454" s="137"/>
      <c r="B454" s="138">
        <v>713001</v>
      </c>
      <c r="C454" s="139" t="s">
        <v>185</v>
      </c>
      <c r="D454" s="84">
        <v>100</v>
      </c>
      <c r="E454" s="84">
        <v>0</v>
      </c>
      <c r="F454" s="84">
        <v>100</v>
      </c>
      <c r="G454" s="84">
        <v>300</v>
      </c>
      <c r="H454" s="84">
        <v>400</v>
      </c>
      <c r="I454" s="84">
        <v>0</v>
      </c>
      <c r="J454" s="84">
        <v>400</v>
      </c>
      <c r="K454" s="84">
        <v>0</v>
      </c>
      <c r="L454" s="84">
        <v>400</v>
      </c>
      <c r="M454" s="84">
        <v>0</v>
      </c>
      <c r="N454" s="84">
        <f t="shared" si="152"/>
        <v>400</v>
      </c>
    </row>
    <row r="455" spans="1:14" ht="14.25">
      <c r="A455" s="137"/>
      <c r="B455" s="138">
        <v>713003</v>
      </c>
      <c r="C455" s="139" t="s">
        <v>186</v>
      </c>
      <c r="D455" s="84">
        <v>100</v>
      </c>
      <c r="E455" s="84">
        <v>0</v>
      </c>
      <c r="F455" s="84">
        <v>100</v>
      </c>
      <c r="G455" s="84">
        <v>0</v>
      </c>
      <c r="H455" s="84">
        <v>100</v>
      </c>
      <c r="I455" s="84">
        <v>0</v>
      </c>
      <c r="J455" s="84">
        <v>100</v>
      </c>
      <c r="K455" s="84">
        <v>0</v>
      </c>
      <c r="L455" s="84">
        <v>100</v>
      </c>
      <c r="M455" s="84">
        <v>0</v>
      </c>
      <c r="N455" s="84">
        <f t="shared" si="152"/>
        <v>100</v>
      </c>
    </row>
    <row r="456" spans="1:14" ht="14.25">
      <c r="A456" s="137"/>
      <c r="B456" s="138">
        <v>713004</v>
      </c>
      <c r="C456" s="139" t="s">
        <v>187</v>
      </c>
      <c r="D456" s="84">
        <v>100</v>
      </c>
      <c r="E456" s="84">
        <v>0</v>
      </c>
      <c r="F456" s="84">
        <v>100</v>
      </c>
      <c r="G456" s="84">
        <v>130</v>
      </c>
      <c r="H456" s="84">
        <f>G456+F456</f>
        <v>230</v>
      </c>
      <c r="I456" s="84">
        <v>0</v>
      </c>
      <c r="J456" s="84">
        <f>I456+H456</f>
        <v>230</v>
      </c>
      <c r="K456" s="84">
        <v>0</v>
      </c>
      <c r="L456" s="84">
        <f>K456+J456</f>
        <v>230</v>
      </c>
      <c r="M456" s="84">
        <v>0</v>
      </c>
      <c r="N456" s="84">
        <f t="shared" si="152"/>
        <v>230</v>
      </c>
    </row>
    <row r="457" spans="1:14" ht="14.25">
      <c r="A457" s="140"/>
      <c r="B457" s="141">
        <v>713005</v>
      </c>
      <c r="C457" s="142" t="s">
        <v>188</v>
      </c>
      <c r="D457" s="143">
        <v>400</v>
      </c>
      <c r="E457" s="143">
        <v>0</v>
      </c>
      <c r="F457" s="143">
        <v>400</v>
      </c>
      <c r="G457" s="143">
        <v>300</v>
      </c>
      <c r="H457" s="143">
        <v>700</v>
      </c>
      <c r="I457" s="143">
        <v>0</v>
      </c>
      <c r="J457" s="143">
        <v>700</v>
      </c>
      <c r="K457" s="143">
        <v>0</v>
      </c>
      <c r="L457" s="143">
        <v>700</v>
      </c>
      <c r="M457" s="143">
        <v>200</v>
      </c>
      <c r="N457" s="84">
        <f t="shared" si="152"/>
        <v>900</v>
      </c>
    </row>
    <row r="458" spans="1:14" ht="14.25">
      <c r="A458" s="140"/>
      <c r="B458" s="141">
        <v>714001</v>
      </c>
      <c r="C458" s="142" t="s">
        <v>189</v>
      </c>
      <c r="D458" s="143">
        <v>1200</v>
      </c>
      <c r="E458" s="143">
        <v>0</v>
      </c>
      <c r="F458" s="143">
        <v>1200</v>
      </c>
      <c r="G458" s="143">
        <v>0</v>
      </c>
      <c r="H458" s="143">
        <v>1200</v>
      </c>
      <c r="I458" s="143">
        <v>0</v>
      </c>
      <c r="J458" s="143">
        <v>1200</v>
      </c>
      <c r="K458" s="143">
        <v>0</v>
      </c>
      <c r="L458" s="143">
        <v>1200</v>
      </c>
      <c r="M458" s="143">
        <v>0</v>
      </c>
      <c r="N458" s="84">
        <f t="shared" si="152"/>
        <v>1200</v>
      </c>
    </row>
    <row r="459" spans="1:14" ht="14.25">
      <c r="A459" s="140"/>
      <c r="B459" s="141">
        <v>716</v>
      </c>
      <c r="C459" s="142" t="s">
        <v>229</v>
      </c>
      <c r="D459" s="143">
        <v>0</v>
      </c>
      <c r="E459" s="143">
        <v>4000</v>
      </c>
      <c r="F459" s="143">
        <v>4000</v>
      </c>
      <c r="G459" s="143">
        <v>0</v>
      </c>
      <c r="H459" s="143">
        <v>4000</v>
      </c>
      <c r="I459" s="143">
        <v>0</v>
      </c>
      <c r="J459" s="143">
        <v>4000</v>
      </c>
      <c r="K459" s="143">
        <v>0</v>
      </c>
      <c r="L459" s="143">
        <v>4000</v>
      </c>
      <c r="M459" s="143">
        <v>0</v>
      </c>
      <c r="N459" s="84">
        <f t="shared" si="152"/>
        <v>4000</v>
      </c>
    </row>
    <row r="460" spans="1:14" ht="14.25">
      <c r="A460" s="140"/>
      <c r="B460" s="141">
        <v>716</v>
      </c>
      <c r="C460" s="142" t="s">
        <v>335</v>
      </c>
      <c r="D460" s="143"/>
      <c r="E460" s="143"/>
      <c r="F460" s="143">
        <v>0</v>
      </c>
      <c r="G460" s="143">
        <f>179+36</f>
        <v>215</v>
      </c>
      <c r="H460" s="143">
        <v>215</v>
      </c>
      <c r="I460" s="143">
        <v>0</v>
      </c>
      <c r="J460" s="143">
        <v>215</v>
      </c>
      <c r="K460" s="143">
        <v>0</v>
      </c>
      <c r="L460" s="143">
        <v>215</v>
      </c>
      <c r="M460" s="143">
        <v>0</v>
      </c>
      <c r="N460" s="84">
        <f t="shared" si="152"/>
        <v>215</v>
      </c>
    </row>
    <row r="461" spans="1:14" ht="14.25">
      <c r="A461" s="140"/>
      <c r="B461" s="144">
        <v>717002</v>
      </c>
      <c r="C461" s="142" t="s">
        <v>190</v>
      </c>
      <c r="D461" s="143">
        <f>9000+118</f>
        <v>9118</v>
      </c>
      <c r="E461" s="143">
        <v>0</v>
      </c>
      <c r="F461" s="143">
        <f>9000+118</f>
        <v>9118</v>
      </c>
      <c r="G461" s="143">
        <v>2550</v>
      </c>
      <c r="H461" s="143">
        <f>F461+G461</f>
        <v>11668</v>
      </c>
      <c r="I461" s="143">
        <v>0</v>
      </c>
      <c r="J461" s="143">
        <f>H461+I461</f>
        <v>11668</v>
      </c>
      <c r="K461" s="143">
        <v>0</v>
      </c>
      <c r="L461" s="143">
        <f>J461+K461</f>
        <v>11668</v>
      </c>
      <c r="M461" s="143">
        <v>-700</v>
      </c>
      <c r="N461" s="84">
        <f t="shared" si="152"/>
        <v>10968</v>
      </c>
    </row>
    <row r="462" spans="1:29" s="109" customFormat="1" ht="15">
      <c r="A462" s="379" t="s">
        <v>253</v>
      </c>
      <c r="B462" s="380" t="s">
        <v>143</v>
      </c>
      <c r="C462" s="381"/>
      <c r="D462" s="382">
        <f>SUM(D463:D465)</f>
        <v>6400</v>
      </c>
      <c r="E462" s="382">
        <f>SUM(E463:E465)</f>
        <v>0</v>
      </c>
      <c r="F462" s="382">
        <f>SUM(F463:F465)</f>
        <v>6400</v>
      </c>
      <c r="G462" s="382">
        <v>0</v>
      </c>
      <c r="H462" s="382">
        <f aca="true" t="shared" si="153" ref="H462:N462">SUM(H463:H465)</f>
        <v>6400</v>
      </c>
      <c r="I462" s="382">
        <f t="shared" si="153"/>
        <v>0</v>
      </c>
      <c r="J462" s="382">
        <f t="shared" si="153"/>
        <v>6400</v>
      </c>
      <c r="K462" s="382">
        <f t="shared" si="153"/>
        <v>0</v>
      </c>
      <c r="L462" s="382">
        <f t="shared" si="153"/>
        <v>4400</v>
      </c>
      <c r="M462" s="382">
        <f t="shared" si="153"/>
        <v>1000</v>
      </c>
      <c r="N462" s="382">
        <f t="shared" si="153"/>
        <v>5400</v>
      </c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</row>
    <row r="463" spans="1:29" s="109" customFormat="1" ht="14.25">
      <c r="A463" s="145"/>
      <c r="B463" s="138">
        <v>713003</v>
      </c>
      <c r="C463" s="139" t="s">
        <v>186</v>
      </c>
      <c r="D463" s="84">
        <v>2400</v>
      </c>
      <c r="E463" s="84">
        <v>0</v>
      </c>
      <c r="F463" s="84">
        <v>2400</v>
      </c>
      <c r="G463" s="84">
        <v>0</v>
      </c>
      <c r="H463" s="84">
        <v>2400</v>
      </c>
      <c r="I463" s="84">
        <v>0</v>
      </c>
      <c r="J463" s="84">
        <v>2400</v>
      </c>
      <c r="K463" s="84">
        <v>0</v>
      </c>
      <c r="L463" s="84">
        <v>2400</v>
      </c>
      <c r="M463" s="84">
        <v>-2000</v>
      </c>
      <c r="N463" s="84">
        <f>SUM(L463:M463)</f>
        <v>400</v>
      </c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</row>
    <row r="464" spans="1:29" s="109" customFormat="1" ht="14.25">
      <c r="A464" s="145"/>
      <c r="B464" s="141">
        <v>714001</v>
      </c>
      <c r="C464" s="142" t="s">
        <v>189</v>
      </c>
      <c r="D464" s="84">
        <v>2000</v>
      </c>
      <c r="E464" s="84">
        <v>0</v>
      </c>
      <c r="F464" s="84">
        <v>2000</v>
      </c>
      <c r="G464" s="84">
        <v>0</v>
      </c>
      <c r="H464" s="84">
        <v>2000</v>
      </c>
      <c r="I464" s="84">
        <v>0</v>
      </c>
      <c r="J464" s="84">
        <v>2000</v>
      </c>
      <c r="K464" s="84">
        <v>0</v>
      </c>
      <c r="L464" s="84">
        <v>2000</v>
      </c>
      <c r="M464" s="84">
        <v>0</v>
      </c>
      <c r="N464" s="84">
        <f>SUM(L464:M464)</f>
        <v>2000</v>
      </c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</row>
    <row r="465" spans="1:29" s="109" customFormat="1" ht="14.25">
      <c r="A465" s="145"/>
      <c r="B465" s="141">
        <v>717002</v>
      </c>
      <c r="C465" s="142" t="s">
        <v>190</v>
      </c>
      <c r="D465" s="84">
        <v>2000</v>
      </c>
      <c r="E465" s="84">
        <v>0</v>
      </c>
      <c r="F465" s="84">
        <v>2000</v>
      </c>
      <c r="G465" s="84">
        <v>0</v>
      </c>
      <c r="H465" s="84">
        <v>2000</v>
      </c>
      <c r="I465" s="84">
        <v>0</v>
      </c>
      <c r="J465" s="84">
        <v>2000</v>
      </c>
      <c r="K465" s="84">
        <v>0</v>
      </c>
      <c r="L465" s="84">
        <v>0</v>
      </c>
      <c r="M465" s="84">
        <v>3000</v>
      </c>
      <c r="N465" s="84">
        <f>SUM(L465:M465)</f>
        <v>3000</v>
      </c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</row>
    <row r="466" spans="1:29" s="109" customFormat="1" ht="15">
      <c r="A466" s="379" t="s">
        <v>267</v>
      </c>
      <c r="B466" s="380" t="s">
        <v>266</v>
      </c>
      <c r="C466" s="381"/>
      <c r="D466" s="382">
        <f>SUM(D467)</f>
        <v>70</v>
      </c>
      <c r="E466" s="382">
        <f>SUM(E467)</f>
        <v>0</v>
      </c>
      <c r="F466" s="382">
        <f>SUM(F467)</f>
        <v>70</v>
      </c>
      <c r="G466" s="382">
        <v>0</v>
      </c>
      <c r="H466" s="382">
        <f aca="true" t="shared" si="154" ref="H466:N466">SUM(H467)</f>
        <v>70</v>
      </c>
      <c r="I466" s="382">
        <f t="shared" si="154"/>
        <v>0</v>
      </c>
      <c r="J466" s="382">
        <f t="shared" si="154"/>
        <v>70</v>
      </c>
      <c r="K466" s="382">
        <f t="shared" si="154"/>
        <v>0</v>
      </c>
      <c r="L466" s="382">
        <f t="shared" si="154"/>
        <v>70</v>
      </c>
      <c r="M466" s="382">
        <f t="shared" si="154"/>
        <v>35</v>
      </c>
      <c r="N466" s="382">
        <f t="shared" si="154"/>
        <v>105</v>
      </c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</row>
    <row r="467" spans="1:29" s="109" customFormat="1" ht="14.25">
      <c r="A467" s="145"/>
      <c r="B467" s="120">
        <v>713005</v>
      </c>
      <c r="C467" s="121" t="s">
        <v>191</v>
      </c>
      <c r="D467" s="84">
        <v>70</v>
      </c>
      <c r="E467" s="84">
        <v>0</v>
      </c>
      <c r="F467" s="84">
        <v>70</v>
      </c>
      <c r="G467" s="84">
        <v>0</v>
      </c>
      <c r="H467" s="84">
        <v>70</v>
      </c>
      <c r="I467" s="84">
        <v>0</v>
      </c>
      <c r="J467" s="84">
        <v>70</v>
      </c>
      <c r="K467" s="84">
        <v>0</v>
      </c>
      <c r="L467" s="84">
        <v>70</v>
      </c>
      <c r="M467" s="84">
        <v>35</v>
      </c>
      <c r="N467" s="84">
        <f>SUM(L467:M467)</f>
        <v>105</v>
      </c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</row>
    <row r="468" spans="1:29" s="109" customFormat="1" ht="15">
      <c r="A468" s="379" t="s">
        <v>269</v>
      </c>
      <c r="B468" s="380" t="s">
        <v>268</v>
      </c>
      <c r="C468" s="381"/>
      <c r="D468" s="382">
        <f>SUM(D469)</f>
        <v>120</v>
      </c>
      <c r="E468" s="382">
        <f>SUM(E469)</f>
        <v>0</v>
      </c>
      <c r="F468" s="382">
        <f>SUM(F469)</f>
        <v>120</v>
      </c>
      <c r="G468" s="382">
        <v>0</v>
      </c>
      <c r="H468" s="382">
        <f aca="true" t="shared" si="155" ref="H468:N468">SUM(H469)</f>
        <v>120</v>
      </c>
      <c r="I468" s="382">
        <f t="shared" si="155"/>
        <v>0</v>
      </c>
      <c r="J468" s="382">
        <f t="shared" si="155"/>
        <v>120</v>
      </c>
      <c r="K468" s="382">
        <f t="shared" si="155"/>
        <v>0</v>
      </c>
      <c r="L468" s="382">
        <f t="shared" si="155"/>
        <v>120</v>
      </c>
      <c r="M468" s="382">
        <f t="shared" si="155"/>
        <v>0</v>
      </c>
      <c r="N468" s="382">
        <f t="shared" si="155"/>
        <v>120</v>
      </c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</row>
    <row r="469" spans="1:29" s="109" customFormat="1" ht="14.25">
      <c r="A469" s="145"/>
      <c r="B469" s="176">
        <v>713004</v>
      </c>
      <c r="C469" s="139" t="s">
        <v>187</v>
      </c>
      <c r="D469" s="84">
        <v>120</v>
      </c>
      <c r="E469" s="84">
        <v>0</v>
      </c>
      <c r="F469" s="84">
        <v>120</v>
      </c>
      <c r="G469" s="84">
        <v>0</v>
      </c>
      <c r="H469" s="84">
        <v>120</v>
      </c>
      <c r="I469" s="84">
        <v>0</v>
      </c>
      <c r="J469" s="84">
        <v>120</v>
      </c>
      <c r="K469" s="84">
        <v>0</v>
      </c>
      <c r="L469" s="84">
        <v>120</v>
      </c>
      <c r="M469" s="84">
        <v>0</v>
      </c>
      <c r="N469" s="84">
        <f>SUM(L469:M469)</f>
        <v>120</v>
      </c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</row>
    <row r="470" spans="1:29" s="129" customFormat="1" ht="15">
      <c r="A470" s="379" t="s">
        <v>318</v>
      </c>
      <c r="B470" s="380" t="s">
        <v>227</v>
      </c>
      <c r="C470" s="381"/>
      <c r="D470" s="382">
        <f aca="true" t="shared" si="156" ref="D470:J470">SUM(D471:D472)</f>
        <v>0</v>
      </c>
      <c r="E470" s="382">
        <f t="shared" si="156"/>
        <v>20300</v>
      </c>
      <c r="F470" s="382">
        <f t="shared" si="156"/>
        <v>20300</v>
      </c>
      <c r="G470" s="382">
        <f t="shared" si="156"/>
        <v>3480</v>
      </c>
      <c r="H470" s="382">
        <f t="shared" si="156"/>
        <v>23780</v>
      </c>
      <c r="I470" s="382">
        <f t="shared" si="156"/>
        <v>0</v>
      </c>
      <c r="J470" s="382">
        <f t="shared" si="156"/>
        <v>23780</v>
      </c>
      <c r="K470" s="382">
        <f>SUM(K471:K472)</f>
        <v>0</v>
      </c>
      <c r="L470" s="382">
        <f>SUM(L471:L472)</f>
        <v>23780</v>
      </c>
      <c r="M470" s="382">
        <f>SUM(M471:M472)</f>
        <v>-1800</v>
      </c>
      <c r="N470" s="382">
        <f>SUM(N471:N472)</f>
        <v>21980</v>
      </c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</row>
    <row r="471" spans="1:29" s="109" customFormat="1" ht="14.25">
      <c r="A471" s="145"/>
      <c r="B471" s="127">
        <v>716</v>
      </c>
      <c r="C471" s="139" t="s">
        <v>228</v>
      </c>
      <c r="D471" s="143">
        <v>0</v>
      </c>
      <c r="E471" s="143">
        <v>5000</v>
      </c>
      <c r="F471" s="143">
        <v>5000</v>
      </c>
      <c r="G471" s="143">
        <f>671+809</f>
        <v>1480</v>
      </c>
      <c r="H471" s="143">
        <f>G471+F471</f>
        <v>6480</v>
      </c>
      <c r="I471" s="143">
        <v>0</v>
      </c>
      <c r="J471" s="143">
        <f>I471+H471</f>
        <v>6480</v>
      </c>
      <c r="K471" s="143">
        <v>0</v>
      </c>
      <c r="L471" s="143">
        <f>K471+J471</f>
        <v>6480</v>
      </c>
      <c r="M471" s="143">
        <v>0</v>
      </c>
      <c r="N471" s="143">
        <f>SUM(L471:M471)</f>
        <v>6480</v>
      </c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</row>
    <row r="472" spans="1:29" s="109" customFormat="1" ht="15" thickBot="1">
      <c r="A472" s="196"/>
      <c r="B472" s="197">
        <v>717002</v>
      </c>
      <c r="C472" s="198" t="s">
        <v>190</v>
      </c>
      <c r="D472" s="182">
        <v>0</v>
      </c>
      <c r="E472" s="182">
        <v>15300</v>
      </c>
      <c r="F472" s="182">
        <v>15300</v>
      </c>
      <c r="G472" s="182">
        <v>2000</v>
      </c>
      <c r="H472" s="182">
        <f>G472+F472</f>
        <v>17300</v>
      </c>
      <c r="I472" s="182">
        <v>0</v>
      </c>
      <c r="J472" s="182">
        <f>I472+H472</f>
        <v>17300</v>
      </c>
      <c r="K472" s="182">
        <v>0</v>
      </c>
      <c r="L472" s="182">
        <f>K472+J472</f>
        <v>17300</v>
      </c>
      <c r="M472" s="182">
        <v>-1800</v>
      </c>
      <c r="N472" s="182">
        <f>SUM(L472:M472)</f>
        <v>15500</v>
      </c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</row>
    <row r="473" spans="1:29" s="109" customFormat="1" ht="15.75">
      <c r="A473" s="195"/>
      <c r="B473" s="130"/>
      <c r="C473" s="108"/>
      <c r="D473" s="89"/>
      <c r="E473" s="89"/>
      <c r="F473" s="7"/>
      <c r="G473" s="89"/>
      <c r="H473" s="7" t="s">
        <v>246</v>
      </c>
      <c r="I473" s="89"/>
      <c r="J473" s="7"/>
      <c r="K473" s="89"/>
      <c r="L473" s="7"/>
      <c r="M473" s="89"/>
      <c r="N473" s="7" t="s">
        <v>246</v>
      </c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</row>
    <row r="474" spans="1:29" s="109" customFormat="1" ht="15">
      <c r="A474" s="379" t="s">
        <v>282</v>
      </c>
      <c r="B474" s="380" t="s">
        <v>281</v>
      </c>
      <c r="C474" s="386"/>
      <c r="D474" s="382">
        <v>0</v>
      </c>
      <c r="E474" s="382">
        <f aca="true" t="shared" si="157" ref="E474:N474">SUM(E475)</f>
        <v>0</v>
      </c>
      <c r="F474" s="382">
        <f t="shared" si="157"/>
        <v>0</v>
      </c>
      <c r="G474" s="382">
        <f t="shared" si="157"/>
        <v>500</v>
      </c>
      <c r="H474" s="382">
        <f t="shared" si="157"/>
        <v>500</v>
      </c>
      <c r="I474" s="382">
        <f t="shared" si="157"/>
        <v>-451</v>
      </c>
      <c r="J474" s="382">
        <f t="shared" si="157"/>
        <v>49</v>
      </c>
      <c r="K474" s="382">
        <f t="shared" si="157"/>
        <v>0</v>
      </c>
      <c r="L474" s="382">
        <f t="shared" si="157"/>
        <v>49</v>
      </c>
      <c r="M474" s="382">
        <f t="shared" si="157"/>
        <v>0</v>
      </c>
      <c r="N474" s="382">
        <f t="shared" si="157"/>
        <v>49</v>
      </c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</row>
    <row r="475" spans="1:29" s="109" customFormat="1" ht="14.25">
      <c r="A475" s="145"/>
      <c r="B475" s="120">
        <v>721001</v>
      </c>
      <c r="C475" s="121" t="s">
        <v>334</v>
      </c>
      <c r="D475" s="84">
        <v>0</v>
      </c>
      <c r="E475" s="84">
        <v>0</v>
      </c>
      <c r="F475" s="84">
        <v>0</v>
      </c>
      <c r="G475" s="84">
        <v>500</v>
      </c>
      <c r="H475" s="84">
        <f>SUM(D475:G475)</f>
        <v>500</v>
      </c>
      <c r="I475" s="84">
        <v>-451</v>
      </c>
      <c r="J475" s="84">
        <f>SUM(H475:I475)</f>
        <v>49</v>
      </c>
      <c r="K475" s="84">
        <v>0</v>
      </c>
      <c r="L475" s="84">
        <f>SUM(J475:K475)</f>
        <v>49</v>
      </c>
      <c r="M475" s="84">
        <v>0</v>
      </c>
      <c r="N475" s="84">
        <f>SUM(L475:M475)</f>
        <v>49</v>
      </c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</row>
    <row r="476" spans="1:29" s="109" customFormat="1" ht="15">
      <c r="A476" s="375" t="s">
        <v>192</v>
      </c>
      <c r="B476" s="399" t="s">
        <v>193</v>
      </c>
      <c r="C476" s="377"/>
      <c r="D476" s="351">
        <f aca="true" t="shared" si="158" ref="D476:N476">SUM(D477)</f>
        <v>19362</v>
      </c>
      <c r="E476" s="351">
        <f t="shared" si="158"/>
        <v>0</v>
      </c>
      <c r="F476" s="351">
        <f t="shared" si="158"/>
        <v>19362</v>
      </c>
      <c r="G476" s="351">
        <f t="shared" si="158"/>
        <v>96443</v>
      </c>
      <c r="H476" s="351">
        <f t="shared" si="158"/>
        <v>115805</v>
      </c>
      <c r="I476" s="351">
        <f t="shared" si="158"/>
        <v>0</v>
      </c>
      <c r="J476" s="351">
        <f t="shared" si="158"/>
        <v>115805</v>
      </c>
      <c r="K476" s="351">
        <f t="shared" si="158"/>
        <v>0</v>
      </c>
      <c r="L476" s="351">
        <f t="shared" si="158"/>
        <v>115805</v>
      </c>
      <c r="M476" s="351">
        <f t="shared" si="158"/>
        <v>2850</v>
      </c>
      <c r="N476" s="351">
        <f t="shared" si="158"/>
        <v>118655</v>
      </c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  <c r="AA476" s="183"/>
      <c r="AB476" s="183"/>
      <c r="AC476" s="183"/>
    </row>
    <row r="477" spans="1:29" s="109" customFormat="1" ht="14.25">
      <c r="A477" s="145"/>
      <c r="B477" s="130">
        <v>717</v>
      </c>
      <c r="C477" s="121" t="s">
        <v>194</v>
      </c>
      <c r="D477" s="84">
        <v>19362</v>
      </c>
      <c r="E477" s="84">
        <v>0</v>
      </c>
      <c r="F477" s="84">
        <v>19362</v>
      </c>
      <c r="G477" s="84">
        <f>24288+56504+170+9610+3742+936+1193</f>
        <v>96443</v>
      </c>
      <c r="H477" s="84">
        <f>G477+F477</f>
        <v>115805</v>
      </c>
      <c r="I477" s="84">
        <v>0</v>
      </c>
      <c r="J477" s="84">
        <f>I477+H477</f>
        <v>115805</v>
      </c>
      <c r="K477" s="84">
        <v>0</v>
      </c>
      <c r="L477" s="84">
        <f>K477+J477</f>
        <v>115805</v>
      </c>
      <c r="M477" s="84">
        <v>2850</v>
      </c>
      <c r="N477" s="84">
        <f>SUM(L477:M477)</f>
        <v>118655</v>
      </c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  <c r="AA477" s="183"/>
      <c r="AB477" s="183"/>
      <c r="AC477" s="183"/>
    </row>
    <row r="478" spans="1:29" s="129" customFormat="1" ht="15">
      <c r="A478" s="379" t="s">
        <v>287</v>
      </c>
      <c r="B478" s="380" t="s">
        <v>288</v>
      </c>
      <c r="C478" s="381"/>
      <c r="D478" s="400">
        <v>0</v>
      </c>
      <c r="E478" s="400">
        <v>0</v>
      </c>
      <c r="F478" s="400">
        <v>0</v>
      </c>
      <c r="G478" s="400">
        <f aca="true" t="shared" si="159" ref="G478:N478">G479</f>
        <v>1678</v>
      </c>
      <c r="H478" s="400">
        <f t="shared" si="159"/>
        <v>1678</v>
      </c>
      <c r="I478" s="400">
        <f t="shared" si="159"/>
        <v>0</v>
      </c>
      <c r="J478" s="400">
        <f t="shared" si="159"/>
        <v>1678</v>
      </c>
      <c r="K478" s="400">
        <f t="shared" si="159"/>
        <v>0</v>
      </c>
      <c r="L478" s="400">
        <f t="shared" si="159"/>
        <v>1678</v>
      </c>
      <c r="M478" s="400">
        <f t="shared" si="159"/>
        <v>0</v>
      </c>
      <c r="N478" s="400">
        <f t="shared" si="159"/>
        <v>1678</v>
      </c>
      <c r="O478" s="398"/>
      <c r="P478" s="398"/>
      <c r="Q478" s="398"/>
      <c r="R478" s="398"/>
      <c r="S478" s="398"/>
      <c r="T478" s="398"/>
      <c r="U478" s="398"/>
      <c r="V478" s="398"/>
      <c r="W478" s="398"/>
      <c r="X478" s="398"/>
      <c r="Y478" s="398"/>
      <c r="Z478" s="398"/>
      <c r="AA478" s="398"/>
      <c r="AB478" s="398"/>
      <c r="AC478" s="398"/>
    </row>
    <row r="479" spans="1:29" s="109" customFormat="1" ht="15">
      <c r="A479" s="132"/>
      <c r="B479" s="122">
        <v>716</v>
      </c>
      <c r="C479" s="142" t="s">
        <v>335</v>
      </c>
      <c r="D479" s="143">
        <v>0</v>
      </c>
      <c r="E479" s="143">
        <v>0</v>
      </c>
      <c r="F479" s="143">
        <v>0</v>
      </c>
      <c r="G479" s="143">
        <f>28+1300+350</f>
        <v>1678</v>
      </c>
      <c r="H479" s="143">
        <f>28+1300+350</f>
        <v>1678</v>
      </c>
      <c r="I479" s="143">
        <v>0</v>
      </c>
      <c r="J479" s="143">
        <f>28+1300+350</f>
        <v>1678</v>
      </c>
      <c r="K479" s="143">
        <v>0</v>
      </c>
      <c r="L479" s="143">
        <f>28+1300+350</f>
        <v>1678</v>
      </c>
      <c r="M479" s="143">
        <v>0</v>
      </c>
      <c r="N479" s="143">
        <f>SUM(L479:M479)</f>
        <v>1678</v>
      </c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</row>
    <row r="480" spans="1:29" s="109" customFormat="1" ht="15">
      <c r="A480" s="379" t="s">
        <v>195</v>
      </c>
      <c r="B480" s="387" t="s">
        <v>196</v>
      </c>
      <c r="C480" s="381"/>
      <c r="D480" s="400">
        <f>SUM(D481)</f>
        <v>212</v>
      </c>
      <c r="E480" s="400">
        <f>SUM(E481)</f>
        <v>0</v>
      </c>
      <c r="F480" s="400">
        <f>SUM(F481)</f>
        <v>212</v>
      </c>
      <c r="G480" s="400">
        <v>609</v>
      </c>
      <c r="H480" s="400">
        <f aca="true" t="shared" si="160" ref="H480:N480">SUM(H481)</f>
        <v>821</v>
      </c>
      <c r="I480" s="400">
        <f t="shared" si="160"/>
        <v>0</v>
      </c>
      <c r="J480" s="400">
        <f t="shared" si="160"/>
        <v>821</v>
      </c>
      <c r="K480" s="400">
        <f t="shared" si="160"/>
        <v>0</v>
      </c>
      <c r="L480" s="400">
        <f t="shared" si="160"/>
        <v>821</v>
      </c>
      <c r="M480" s="400">
        <f t="shared" si="160"/>
        <v>0</v>
      </c>
      <c r="N480" s="400">
        <f t="shared" si="160"/>
        <v>821</v>
      </c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  <c r="AA480" s="183"/>
      <c r="AB480" s="183"/>
      <c r="AC480" s="183"/>
    </row>
    <row r="481" spans="1:29" s="109" customFormat="1" ht="14.25">
      <c r="A481" s="146"/>
      <c r="B481" s="127">
        <v>717</v>
      </c>
      <c r="C481" s="121" t="s">
        <v>194</v>
      </c>
      <c r="D481" s="143">
        <f>212</f>
        <v>212</v>
      </c>
      <c r="E481" s="143">
        <v>0</v>
      </c>
      <c r="F481" s="143">
        <f>212</f>
        <v>212</v>
      </c>
      <c r="G481" s="143">
        <v>609</v>
      </c>
      <c r="H481" s="143">
        <f>212+609</f>
        <v>821</v>
      </c>
      <c r="I481" s="143">
        <v>0</v>
      </c>
      <c r="J481" s="143">
        <f>212+609</f>
        <v>821</v>
      </c>
      <c r="K481" s="143">
        <v>0</v>
      </c>
      <c r="L481" s="143">
        <f>212+609</f>
        <v>821</v>
      </c>
      <c r="M481" s="143">
        <v>0</v>
      </c>
      <c r="N481" s="143">
        <f>SUM(L481:M481)</f>
        <v>821</v>
      </c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3"/>
    </row>
    <row r="482" spans="1:29" s="109" customFormat="1" ht="15">
      <c r="A482" s="379" t="s">
        <v>197</v>
      </c>
      <c r="B482" s="376" t="s">
        <v>198</v>
      </c>
      <c r="C482" s="381"/>
      <c r="D482" s="382">
        <f>SUM(D483)</f>
        <v>1500</v>
      </c>
      <c r="E482" s="382">
        <f>SUM(E483)</f>
        <v>0</v>
      </c>
      <c r="F482" s="382">
        <f>SUM(F483)</f>
        <v>1500</v>
      </c>
      <c r="G482" s="382">
        <v>4000</v>
      </c>
      <c r="H482" s="382">
        <f aca="true" t="shared" si="161" ref="H482:N482">SUM(H483:H484)</f>
        <v>5500</v>
      </c>
      <c r="I482" s="382">
        <f t="shared" si="161"/>
        <v>0</v>
      </c>
      <c r="J482" s="382">
        <f t="shared" si="161"/>
        <v>5500</v>
      </c>
      <c r="K482" s="382">
        <f t="shared" si="161"/>
        <v>0</v>
      </c>
      <c r="L482" s="382">
        <f t="shared" si="161"/>
        <v>5500</v>
      </c>
      <c r="M482" s="382">
        <f t="shared" si="161"/>
        <v>1203</v>
      </c>
      <c r="N482" s="382">
        <f t="shared" si="161"/>
        <v>6703</v>
      </c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</row>
    <row r="483" spans="1:14" ht="14.25">
      <c r="A483" s="177"/>
      <c r="B483" s="176">
        <v>721001</v>
      </c>
      <c r="C483" s="179" t="s">
        <v>199</v>
      </c>
      <c r="D483" s="143">
        <v>1500</v>
      </c>
      <c r="E483" s="143">
        <v>0</v>
      </c>
      <c r="F483" s="143">
        <v>1500</v>
      </c>
      <c r="G483" s="143">
        <v>0</v>
      </c>
      <c r="H483" s="143">
        <f>G483+F483</f>
        <v>1500</v>
      </c>
      <c r="I483" s="143">
        <v>0</v>
      </c>
      <c r="J483" s="143">
        <f>I483+H483</f>
        <v>1500</v>
      </c>
      <c r="K483" s="143">
        <v>0</v>
      </c>
      <c r="L483" s="143">
        <f>K483+J483</f>
        <v>1500</v>
      </c>
      <c r="M483" s="143">
        <v>0</v>
      </c>
      <c r="N483" s="143">
        <f>SUM(L483:M483)</f>
        <v>1500</v>
      </c>
    </row>
    <row r="484" spans="1:14" ht="14.25">
      <c r="A484" s="177"/>
      <c r="B484" s="176">
        <v>717</v>
      </c>
      <c r="C484" s="179" t="str">
        <f>C481</f>
        <v>Investície ( stavby)</v>
      </c>
      <c r="D484" s="143"/>
      <c r="E484" s="143"/>
      <c r="F484" s="143">
        <v>0</v>
      </c>
      <c r="G484" s="143">
        <v>4000</v>
      </c>
      <c r="H484" s="143">
        <v>4000</v>
      </c>
      <c r="I484" s="143">
        <v>0</v>
      </c>
      <c r="J484" s="143">
        <v>4000</v>
      </c>
      <c r="K484" s="143">
        <v>0</v>
      </c>
      <c r="L484" s="143">
        <v>4000</v>
      </c>
      <c r="M484" s="143">
        <v>1203</v>
      </c>
      <c r="N484" s="143">
        <f>SUM(L484:M484)</f>
        <v>5203</v>
      </c>
    </row>
    <row r="485" spans="1:29" s="109" customFormat="1" ht="15">
      <c r="A485" s="379" t="s">
        <v>319</v>
      </c>
      <c r="B485" s="387" t="s">
        <v>200</v>
      </c>
      <c r="C485" s="381"/>
      <c r="D485" s="382">
        <f>SUM(D486)</f>
        <v>500</v>
      </c>
      <c r="E485" s="382">
        <f>SUM(E486)</f>
        <v>0</v>
      </c>
      <c r="F485" s="382">
        <f>SUM(F486)</f>
        <v>500</v>
      </c>
      <c r="G485" s="382">
        <v>-200</v>
      </c>
      <c r="H485" s="382">
        <f aca="true" t="shared" si="162" ref="H485:N485">SUM(H486)</f>
        <v>300</v>
      </c>
      <c r="I485" s="382">
        <f t="shared" si="162"/>
        <v>0</v>
      </c>
      <c r="J485" s="382">
        <f t="shared" si="162"/>
        <v>300</v>
      </c>
      <c r="K485" s="382">
        <f t="shared" si="162"/>
        <v>0</v>
      </c>
      <c r="L485" s="382">
        <f t="shared" si="162"/>
        <v>300</v>
      </c>
      <c r="M485" s="382">
        <f t="shared" si="162"/>
        <v>0</v>
      </c>
      <c r="N485" s="382">
        <f t="shared" si="162"/>
        <v>300</v>
      </c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  <c r="AA485" s="183"/>
      <c r="AB485" s="183"/>
      <c r="AC485" s="183"/>
    </row>
    <row r="486" spans="1:29" s="109" customFormat="1" ht="14.25">
      <c r="A486" s="178"/>
      <c r="B486" s="127">
        <v>721001</v>
      </c>
      <c r="C486" s="128" t="s">
        <v>201</v>
      </c>
      <c r="D486" s="84">
        <v>500</v>
      </c>
      <c r="E486" s="84">
        <v>0</v>
      </c>
      <c r="F486" s="84">
        <v>500</v>
      </c>
      <c r="G486" s="84">
        <v>-200</v>
      </c>
      <c r="H486" s="84">
        <v>300</v>
      </c>
      <c r="I486" s="84">
        <v>0</v>
      </c>
      <c r="J486" s="84">
        <v>300</v>
      </c>
      <c r="K486" s="84">
        <v>0</v>
      </c>
      <c r="L486" s="84">
        <v>300</v>
      </c>
      <c r="M486" s="84">
        <v>0</v>
      </c>
      <c r="N486" s="84">
        <f>SUM(L486:M486)</f>
        <v>300</v>
      </c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  <c r="AA486" s="183"/>
      <c r="AB486" s="183"/>
      <c r="AC486" s="183"/>
    </row>
    <row r="487" spans="1:29" s="109" customFormat="1" ht="15">
      <c r="A487" s="379" t="s">
        <v>296</v>
      </c>
      <c r="B487" s="380" t="s">
        <v>297</v>
      </c>
      <c r="C487" s="381"/>
      <c r="D487" s="401">
        <v>0</v>
      </c>
      <c r="E487" s="401">
        <v>0</v>
      </c>
      <c r="F487" s="401">
        <v>0</v>
      </c>
      <c r="G487" s="401">
        <v>600</v>
      </c>
      <c r="H487" s="382">
        <f aca="true" t="shared" si="163" ref="H487:N487">SUM(H488)</f>
        <v>600</v>
      </c>
      <c r="I487" s="382">
        <f t="shared" si="163"/>
        <v>0</v>
      </c>
      <c r="J487" s="382">
        <f t="shared" si="163"/>
        <v>600</v>
      </c>
      <c r="K487" s="382">
        <f t="shared" si="163"/>
        <v>0</v>
      </c>
      <c r="L487" s="382">
        <f t="shared" si="163"/>
        <v>600</v>
      </c>
      <c r="M487" s="382">
        <f t="shared" si="163"/>
        <v>0</v>
      </c>
      <c r="N487" s="382">
        <f t="shared" si="163"/>
        <v>600</v>
      </c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3"/>
    </row>
    <row r="488" spans="1:29" s="109" customFormat="1" ht="14.25">
      <c r="A488" s="146"/>
      <c r="B488" s="120">
        <v>717002</v>
      </c>
      <c r="C488" s="260" t="s">
        <v>190</v>
      </c>
      <c r="D488" s="84">
        <v>0</v>
      </c>
      <c r="E488" s="84">
        <v>0</v>
      </c>
      <c r="F488" s="84">
        <v>0</v>
      </c>
      <c r="G488" s="84">
        <v>600</v>
      </c>
      <c r="H488" s="84">
        <v>600</v>
      </c>
      <c r="I488" s="84">
        <v>0</v>
      </c>
      <c r="J488" s="84">
        <v>600</v>
      </c>
      <c r="K488" s="84">
        <v>0</v>
      </c>
      <c r="L488" s="84">
        <v>600</v>
      </c>
      <c r="M488" s="84">
        <v>0</v>
      </c>
      <c r="N488" s="84">
        <f>SUM(L488:M488)</f>
        <v>600</v>
      </c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3"/>
    </row>
    <row r="489" spans="1:29" s="109" customFormat="1" ht="15">
      <c r="A489" s="379" t="s">
        <v>321</v>
      </c>
      <c r="B489" s="399" t="s">
        <v>320</v>
      </c>
      <c r="C489" s="377"/>
      <c r="D489" s="382">
        <f>SUM(D490)</f>
        <v>0</v>
      </c>
      <c r="E489" s="382">
        <f>SUM(E490)</f>
        <v>150</v>
      </c>
      <c r="F489" s="382">
        <f>SUM(F490)</f>
        <v>150</v>
      </c>
      <c r="G489" s="382">
        <v>2985</v>
      </c>
      <c r="H489" s="382">
        <f aca="true" t="shared" si="164" ref="H489:N489">SUM(H490)</f>
        <v>3135</v>
      </c>
      <c r="I489" s="382">
        <f t="shared" si="164"/>
        <v>0</v>
      </c>
      <c r="J489" s="382">
        <f t="shared" si="164"/>
        <v>3135</v>
      </c>
      <c r="K489" s="382">
        <f t="shared" si="164"/>
        <v>0</v>
      </c>
      <c r="L489" s="382">
        <f t="shared" si="164"/>
        <v>3135</v>
      </c>
      <c r="M489" s="382">
        <f t="shared" si="164"/>
        <v>0</v>
      </c>
      <c r="N489" s="382">
        <f t="shared" si="164"/>
        <v>3135</v>
      </c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  <c r="AA489" s="183"/>
      <c r="AB489" s="183"/>
      <c r="AC489" s="183"/>
    </row>
    <row r="490" spans="1:29" s="109" customFormat="1" ht="14.25">
      <c r="A490" s="178"/>
      <c r="B490" s="130">
        <v>717002</v>
      </c>
      <c r="C490" s="128" t="s">
        <v>190</v>
      </c>
      <c r="D490" s="84">
        <v>0</v>
      </c>
      <c r="E490" s="84">
        <v>150</v>
      </c>
      <c r="F490" s="84">
        <v>150</v>
      </c>
      <c r="G490" s="84">
        <v>2985</v>
      </c>
      <c r="H490" s="84">
        <f>G490+F490</f>
        <v>3135</v>
      </c>
      <c r="I490" s="84">
        <v>0</v>
      </c>
      <c r="J490" s="84">
        <f>I490+H490</f>
        <v>3135</v>
      </c>
      <c r="K490" s="84">
        <v>0</v>
      </c>
      <c r="L490" s="84">
        <f>K490+J490</f>
        <v>3135</v>
      </c>
      <c r="M490" s="84">
        <v>0</v>
      </c>
      <c r="N490" s="84">
        <f>SUM(L490:M490)</f>
        <v>3135</v>
      </c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3"/>
    </row>
    <row r="491" spans="1:29" s="109" customFormat="1" ht="15">
      <c r="A491" s="379" t="s">
        <v>298</v>
      </c>
      <c r="B491" s="380" t="s">
        <v>299</v>
      </c>
      <c r="C491" s="385"/>
      <c r="D491" s="401"/>
      <c r="E491" s="401"/>
      <c r="F491" s="382">
        <v>0</v>
      </c>
      <c r="G491" s="382">
        <v>1000</v>
      </c>
      <c r="H491" s="382">
        <f aca="true" t="shared" si="165" ref="H491:N491">SUM(H492)</f>
        <v>1000</v>
      </c>
      <c r="I491" s="382">
        <f t="shared" si="165"/>
        <v>0</v>
      </c>
      <c r="J491" s="382">
        <f t="shared" si="165"/>
        <v>1000</v>
      </c>
      <c r="K491" s="382">
        <f t="shared" si="165"/>
        <v>0</v>
      </c>
      <c r="L491" s="382">
        <f t="shared" si="165"/>
        <v>1000</v>
      </c>
      <c r="M491" s="382">
        <f t="shared" si="165"/>
        <v>0</v>
      </c>
      <c r="N491" s="382">
        <f t="shared" si="165"/>
        <v>1000</v>
      </c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</row>
    <row r="492" spans="1:29" s="109" customFormat="1" ht="15">
      <c r="A492" s="132"/>
      <c r="B492" s="127">
        <v>717</v>
      </c>
      <c r="C492" s="121" t="s">
        <v>194</v>
      </c>
      <c r="D492" s="84"/>
      <c r="E492" s="84"/>
      <c r="F492" s="84">
        <v>0</v>
      </c>
      <c r="G492" s="84">
        <v>1000</v>
      </c>
      <c r="H492" s="84">
        <v>1000</v>
      </c>
      <c r="I492" s="84">
        <v>0</v>
      </c>
      <c r="J492" s="84">
        <v>1000</v>
      </c>
      <c r="K492" s="84">
        <v>0</v>
      </c>
      <c r="L492" s="84">
        <v>1000</v>
      </c>
      <c r="M492" s="84">
        <v>0</v>
      </c>
      <c r="N492" s="84">
        <f>SUM(L492:M492)</f>
        <v>1000</v>
      </c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Z492" s="183"/>
      <c r="AA492" s="183"/>
      <c r="AB492" s="183"/>
      <c r="AC492" s="183"/>
    </row>
    <row r="493" spans="1:29" s="129" customFormat="1" ht="15">
      <c r="A493" s="375" t="s">
        <v>302</v>
      </c>
      <c r="B493" s="376" t="s">
        <v>202</v>
      </c>
      <c r="C493" s="377"/>
      <c r="D493" s="384">
        <f aca="true" t="shared" si="166" ref="D493:J493">SUM(D494:D496)</f>
        <v>500</v>
      </c>
      <c r="E493" s="384">
        <f t="shared" si="166"/>
        <v>0</v>
      </c>
      <c r="F493" s="384">
        <f t="shared" si="166"/>
        <v>500</v>
      </c>
      <c r="G493" s="384">
        <f t="shared" si="166"/>
        <v>740</v>
      </c>
      <c r="H493" s="384">
        <f t="shared" si="166"/>
        <v>1240</v>
      </c>
      <c r="I493" s="384">
        <f t="shared" si="166"/>
        <v>-740</v>
      </c>
      <c r="J493" s="384">
        <f t="shared" si="166"/>
        <v>500</v>
      </c>
      <c r="K493" s="384">
        <f>SUM(K494:K496)</f>
        <v>0</v>
      </c>
      <c r="L493" s="384">
        <f>SUM(L494:L496)</f>
        <v>500</v>
      </c>
      <c r="M493" s="384">
        <f>SUM(M494:M496)</f>
        <v>0</v>
      </c>
      <c r="N493" s="384">
        <f>SUM(N494:N496)</f>
        <v>500</v>
      </c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  <c r="Z493" s="183"/>
      <c r="AA493" s="183"/>
      <c r="AB493" s="183"/>
      <c r="AC493" s="183"/>
    </row>
    <row r="494" spans="1:29" s="109" customFormat="1" ht="14.25">
      <c r="A494" s="145"/>
      <c r="B494" s="127">
        <v>713004</v>
      </c>
      <c r="C494" s="139" t="s">
        <v>203</v>
      </c>
      <c r="D494" s="143">
        <v>100</v>
      </c>
      <c r="E494" s="143">
        <v>0</v>
      </c>
      <c r="F494" s="143">
        <v>100</v>
      </c>
      <c r="G494" s="143">
        <v>0</v>
      </c>
      <c r="H494" s="143">
        <v>100</v>
      </c>
      <c r="I494" s="143">
        <v>0</v>
      </c>
      <c r="J494" s="143">
        <v>100</v>
      </c>
      <c r="K494" s="143">
        <v>0</v>
      </c>
      <c r="L494" s="143">
        <v>100</v>
      </c>
      <c r="M494" s="143">
        <v>0</v>
      </c>
      <c r="N494" s="143">
        <f>SUM(L494:M494)</f>
        <v>100</v>
      </c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Z494" s="183"/>
      <c r="AA494" s="183"/>
      <c r="AB494" s="183"/>
      <c r="AC494" s="183"/>
    </row>
    <row r="495" spans="1:29" s="109" customFormat="1" ht="14.25">
      <c r="A495" s="147"/>
      <c r="B495" s="122">
        <v>716</v>
      </c>
      <c r="C495" s="425" t="s">
        <v>335</v>
      </c>
      <c r="D495" s="84"/>
      <c r="E495" s="84"/>
      <c r="F495" s="84">
        <v>0</v>
      </c>
      <c r="G495" s="84">
        <v>740</v>
      </c>
      <c r="H495" s="84">
        <v>740</v>
      </c>
      <c r="I495" s="84">
        <v>-740</v>
      </c>
      <c r="J495" s="84">
        <f>SUM(H495:I495)</f>
        <v>0</v>
      </c>
      <c r="K495" s="84">
        <v>0</v>
      </c>
      <c r="L495" s="84">
        <f>SUM(J495:K495)</f>
        <v>0</v>
      </c>
      <c r="M495" s="84">
        <v>0</v>
      </c>
      <c r="N495" s="143">
        <f>SUM(L495:M495)</f>
        <v>0</v>
      </c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  <c r="Z495" s="183"/>
      <c r="AA495" s="183"/>
      <c r="AB495" s="183"/>
      <c r="AC495" s="183"/>
    </row>
    <row r="496" spans="1:29" s="109" customFormat="1" ht="14.25">
      <c r="A496" s="147"/>
      <c r="B496" s="130">
        <v>717002</v>
      </c>
      <c r="C496" s="128" t="s">
        <v>190</v>
      </c>
      <c r="D496" s="84">
        <v>400</v>
      </c>
      <c r="E496" s="84">
        <v>0</v>
      </c>
      <c r="F496" s="84">
        <v>400</v>
      </c>
      <c r="G496" s="84">
        <v>0</v>
      </c>
      <c r="H496" s="84">
        <v>400</v>
      </c>
      <c r="I496" s="84">
        <v>0</v>
      </c>
      <c r="J496" s="84">
        <v>400</v>
      </c>
      <c r="K496" s="84">
        <v>0</v>
      </c>
      <c r="L496" s="84">
        <v>400</v>
      </c>
      <c r="M496" s="84">
        <v>0</v>
      </c>
      <c r="N496" s="143">
        <f>SUM(L496:M496)</f>
        <v>400</v>
      </c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Z496" s="183"/>
      <c r="AA496" s="183"/>
      <c r="AB496" s="183"/>
      <c r="AC496" s="183"/>
    </row>
    <row r="497" spans="1:29" s="109" customFormat="1" ht="15">
      <c r="A497" s="379" t="s">
        <v>204</v>
      </c>
      <c r="B497" s="380" t="s">
        <v>205</v>
      </c>
      <c r="C497" s="381"/>
      <c r="D497" s="382">
        <f>SUM(D498)</f>
        <v>4900</v>
      </c>
      <c r="E497" s="382">
        <f>SUM(E498)</f>
        <v>0</v>
      </c>
      <c r="F497" s="382">
        <f>SUM(F498)</f>
        <v>4900</v>
      </c>
      <c r="G497" s="382">
        <v>70</v>
      </c>
      <c r="H497" s="382">
        <f aca="true" t="shared" si="167" ref="H497:N497">SUM(H498)</f>
        <v>4970</v>
      </c>
      <c r="I497" s="382">
        <f t="shared" si="167"/>
        <v>0</v>
      </c>
      <c r="J497" s="382">
        <f t="shared" si="167"/>
        <v>4970</v>
      </c>
      <c r="K497" s="382">
        <f t="shared" si="167"/>
        <v>0</v>
      </c>
      <c r="L497" s="382">
        <f t="shared" si="167"/>
        <v>4970</v>
      </c>
      <c r="M497" s="382">
        <f t="shared" si="167"/>
        <v>0</v>
      </c>
      <c r="N497" s="382">
        <f t="shared" si="167"/>
        <v>4970</v>
      </c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  <c r="Z497" s="183"/>
      <c r="AA497" s="183"/>
      <c r="AB497" s="183"/>
      <c r="AC497" s="183"/>
    </row>
    <row r="498" spans="1:29" s="109" customFormat="1" ht="14.25">
      <c r="A498" s="147"/>
      <c r="B498" s="127">
        <v>721002</v>
      </c>
      <c r="C498" s="128" t="s">
        <v>206</v>
      </c>
      <c r="D498" s="84">
        <f>1900+3000</f>
        <v>4900</v>
      </c>
      <c r="E498" s="84">
        <v>0</v>
      </c>
      <c r="F498" s="84">
        <f>1900+3000</f>
        <v>4900</v>
      </c>
      <c r="G498" s="84">
        <v>70</v>
      </c>
      <c r="H498" s="84">
        <v>4970</v>
      </c>
      <c r="I498" s="84">
        <v>0</v>
      </c>
      <c r="J498" s="84">
        <v>4970</v>
      </c>
      <c r="K498" s="84">
        <v>0</v>
      </c>
      <c r="L498" s="84">
        <v>4970</v>
      </c>
      <c r="M498" s="84">
        <v>0</v>
      </c>
      <c r="N498" s="84">
        <f>SUM(L498:M498)</f>
        <v>4970</v>
      </c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  <c r="AA498" s="183"/>
      <c r="AB498" s="183"/>
      <c r="AC498" s="183"/>
    </row>
    <row r="499" spans="1:29" s="109" customFormat="1" ht="15">
      <c r="A499" s="379" t="s">
        <v>324</v>
      </c>
      <c r="B499" s="380" t="s">
        <v>304</v>
      </c>
      <c r="C499" s="381"/>
      <c r="D499" s="384">
        <v>0</v>
      </c>
      <c r="E499" s="384">
        <v>0</v>
      </c>
      <c r="F499" s="384">
        <v>0</v>
      </c>
      <c r="G499" s="384">
        <v>2800</v>
      </c>
      <c r="H499" s="384">
        <f aca="true" t="shared" si="168" ref="H499:N499">SUM(H500)</f>
        <v>2800</v>
      </c>
      <c r="I499" s="384">
        <f t="shared" si="168"/>
        <v>0</v>
      </c>
      <c r="J499" s="384">
        <f t="shared" si="168"/>
        <v>2800</v>
      </c>
      <c r="K499" s="384">
        <f t="shared" si="168"/>
        <v>0</v>
      </c>
      <c r="L499" s="384">
        <f t="shared" si="168"/>
        <v>2800</v>
      </c>
      <c r="M499" s="384">
        <f t="shared" si="168"/>
        <v>187</v>
      </c>
      <c r="N499" s="384">
        <f t="shared" si="168"/>
        <v>2987</v>
      </c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  <c r="Z499" s="183"/>
      <c r="AA499" s="183"/>
      <c r="AB499" s="183"/>
      <c r="AC499" s="183"/>
    </row>
    <row r="500" spans="1:29" s="109" customFormat="1" ht="15" thickBot="1">
      <c r="A500" s="147"/>
      <c r="B500" s="127">
        <v>721002</v>
      </c>
      <c r="C500" s="128" t="s">
        <v>206</v>
      </c>
      <c r="D500" s="148">
        <v>0</v>
      </c>
      <c r="E500" s="148">
        <v>0</v>
      </c>
      <c r="F500" s="84">
        <v>0</v>
      </c>
      <c r="G500" s="84">
        <f>2000+800</f>
        <v>2800</v>
      </c>
      <c r="H500" s="84">
        <v>2800</v>
      </c>
      <c r="I500" s="84">
        <v>0</v>
      </c>
      <c r="J500" s="84">
        <v>2800</v>
      </c>
      <c r="K500" s="84">
        <v>0</v>
      </c>
      <c r="L500" s="84">
        <v>2800</v>
      </c>
      <c r="M500" s="84">
        <v>187</v>
      </c>
      <c r="N500" s="84">
        <f>SUM(L500:M500)</f>
        <v>2987</v>
      </c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</row>
    <row r="501" spans="1:29" s="109" customFormat="1" ht="15.75" thickTop="1">
      <c r="A501" s="375" t="s">
        <v>305</v>
      </c>
      <c r="B501" s="376" t="s">
        <v>306</v>
      </c>
      <c r="C501" s="381"/>
      <c r="D501" s="402"/>
      <c r="E501" s="402"/>
      <c r="F501" s="384">
        <v>0</v>
      </c>
      <c r="G501" s="384">
        <v>100</v>
      </c>
      <c r="H501" s="384">
        <f aca="true" t="shared" si="169" ref="H501:N501">SUM(H502)</f>
        <v>100</v>
      </c>
      <c r="I501" s="384">
        <f t="shared" si="169"/>
        <v>0</v>
      </c>
      <c r="J501" s="384">
        <f t="shared" si="169"/>
        <v>100</v>
      </c>
      <c r="K501" s="384">
        <f t="shared" si="169"/>
        <v>0</v>
      </c>
      <c r="L501" s="384">
        <f t="shared" si="169"/>
        <v>100</v>
      </c>
      <c r="M501" s="384">
        <f t="shared" si="169"/>
        <v>701</v>
      </c>
      <c r="N501" s="384">
        <f t="shared" si="169"/>
        <v>801</v>
      </c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3"/>
    </row>
    <row r="502" spans="1:29" s="109" customFormat="1" ht="15">
      <c r="A502" s="132"/>
      <c r="B502" s="127">
        <v>721002</v>
      </c>
      <c r="C502" s="121" t="s">
        <v>206</v>
      </c>
      <c r="D502" s="86"/>
      <c r="E502" s="86"/>
      <c r="F502" s="84">
        <v>0</v>
      </c>
      <c r="G502" s="84">
        <v>100</v>
      </c>
      <c r="H502" s="84">
        <v>100</v>
      </c>
      <c r="I502" s="84">
        <v>0</v>
      </c>
      <c r="J502" s="84">
        <v>100</v>
      </c>
      <c r="K502" s="84">
        <v>0</v>
      </c>
      <c r="L502" s="84">
        <v>100</v>
      </c>
      <c r="M502" s="84">
        <v>701</v>
      </c>
      <c r="N502" s="84">
        <f>SUM(L502:M502)</f>
        <v>801</v>
      </c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</row>
    <row r="503" spans="1:29" s="109" customFormat="1" ht="15">
      <c r="A503" s="379" t="s">
        <v>311</v>
      </c>
      <c r="B503" s="380" t="s">
        <v>312</v>
      </c>
      <c r="C503" s="468"/>
      <c r="D503" s="384">
        <f>D505+D506+D507+D529</f>
        <v>234721</v>
      </c>
      <c r="E503" s="384">
        <f>E505+E506+E507+E529</f>
        <v>20450</v>
      </c>
      <c r="F503" s="384">
        <f>F505+F506+F507+F529</f>
        <v>255171</v>
      </c>
      <c r="G503" s="384">
        <v>0</v>
      </c>
      <c r="H503" s="384">
        <f>H505+H506+H507+H529</f>
        <v>376231</v>
      </c>
      <c r="I503" s="384">
        <f>I505+I506+I507+I529</f>
        <v>-1191</v>
      </c>
      <c r="J503" s="384">
        <f>J505+J506+J507+J529</f>
        <v>375040</v>
      </c>
      <c r="K503" s="384">
        <f>K505+K506+K507+K529</f>
        <v>5417</v>
      </c>
      <c r="L503" s="384">
        <v>0</v>
      </c>
      <c r="M503" s="384">
        <v>400</v>
      </c>
      <c r="N503" s="384">
        <v>400</v>
      </c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</row>
    <row r="504" spans="1:29" s="109" customFormat="1" ht="15.75" thickBot="1">
      <c r="A504" s="147"/>
      <c r="B504" s="130">
        <v>717002</v>
      </c>
      <c r="C504" s="128" t="s">
        <v>190</v>
      </c>
      <c r="D504" s="351"/>
      <c r="E504" s="351"/>
      <c r="F504" s="351"/>
      <c r="G504" s="351"/>
      <c r="H504" s="351"/>
      <c r="I504" s="351"/>
      <c r="J504" s="351"/>
      <c r="K504" s="351"/>
      <c r="L504" s="467">
        <v>0</v>
      </c>
      <c r="M504" s="467">
        <v>400</v>
      </c>
      <c r="N504" s="467">
        <v>400</v>
      </c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</row>
    <row r="505" spans="1:29" s="109" customFormat="1" ht="18" customHeight="1" thickBot="1" thickTop="1">
      <c r="A505" s="484" t="s">
        <v>207</v>
      </c>
      <c r="B505" s="485"/>
      <c r="C505" s="486"/>
      <c r="D505" s="406">
        <f>SUM(D497+D493+D489+D485+D482+D480+D476+D470+D468+D466+D462+D449)</f>
        <v>52082</v>
      </c>
      <c r="E505" s="406">
        <f>SUM(E497+E493+E489+E485+E482+E480+E476+E470+E468+E466+E462+E449)</f>
        <v>22450</v>
      </c>
      <c r="F505" s="406">
        <f aca="true" t="shared" si="170" ref="F505:L505">F501+F499+F497+F493+F489+F487+F485+F482+F480+F478+F476+F474+F470+F468+F466+F462+F449+F491</f>
        <v>74532</v>
      </c>
      <c r="G505" s="406">
        <f t="shared" si="170"/>
        <v>120370</v>
      </c>
      <c r="H505" s="406">
        <f t="shared" si="170"/>
        <v>194902</v>
      </c>
      <c r="I505" s="406">
        <f t="shared" si="170"/>
        <v>-1191</v>
      </c>
      <c r="J505" s="406">
        <f t="shared" si="170"/>
        <v>193711</v>
      </c>
      <c r="K505" s="406">
        <f t="shared" si="170"/>
        <v>0</v>
      </c>
      <c r="L505" s="406">
        <f t="shared" si="170"/>
        <v>191711</v>
      </c>
      <c r="M505" s="406">
        <f>M501+M499+M497+M493+M489+M487+M485+M482+M480+M478+M476+M474+M470+M468+M466+M462+M449+M491+M503</f>
        <v>4183</v>
      </c>
      <c r="N505" s="406">
        <f>N501+N499+N497+N493+N489+N487+N485+N482+N480+N478+N476+N474+N470+N468+N466+N462+N449+N491+N503</f>
        <v>195894</v>
      </c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3"/>
    </row>
    <row r="506" spans="1:29" s="109" customFormat="1" ht="15.75" thickTop="1">
      <c r="A506" s="205"/>
      <c r="B506" s="107"/>
      <c r="C506" s="135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</row>
    <row r="507" spans="1:29" s="109" customFormat="1" ht="15" thickBot="1">
      <c r="A507" s="195"/>
      <c r="B507" s="107"/>
      <c r="C507" s="108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3"/>
    </row>
    <row r="508" spans="1:29" s="109" customFormat="1" ht="45.75" customHeight="1" thickBot="1">
      <c r="A508" s="487" t="s">
        <v>219</v>
      </c>
      <c r="B508" s="488"/>
      <c r="C508" s="488"/>
      <c r="D508" s="396" t="s">
        <v>248</v>
      </c>
      <c r="E508" s="397" t="s">
        <v>327</v>
      </c>
      <c r="F508" s="396" t="s">
        <v>336</v>
      </c>
      <c r="G508" s="397" t="s">
        <v>328</v>
      </c>
      <c r="H508" s="396" t="s">
        <v>336</v>
      </c>
      <c r="I508" s="397" t="s">
        <v>378</v>
      </c>
      <c r="J508" s="396" t="s">
        <v>336</v>
      </c>
      <c r="K508" s="397" t="s">
        <v>382</v>
      </c>
      <c r="L508" s="396" t="s">
        <v>249</v>
      </c>
      <c r="M508" s="397" t="s">
        <v>386</v>
      </c>
      <c r="N508" s="396" t="s">
        <v>249</v>
      </c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3"/>
    </row>
    <row r="509" spans="1:29" s="109" customFormat="1" ht="15">
      <c r="A509" s="403" t="s">
        <v>322</v>
      </c>
      <c r="B509" s="404" t="s">
        <v>323</v>
      </c>
      <c r="C509" s="405"/>
      <c r="D509" s="384">
        <f aca="true" t="shared" si="171" ref="D509:I509">D510</f>
        <v>182639</v>
      </c>
      <c r="E509" s="384">
        <f t="shared" si="171"/>
        <v>-2000</v>
      </c>
      <c r="F509" s="384">
        <f t="shared" si="171"/>
        <v>180639</v>
      </c>
      <c r="G509" s="384">
        <f t="shared" si="171"/>
        <v>690</v>
      </c>
      <c r="H509" s="384">
        <f t="shared" si="171"/>
        <v>181329</v>
      </c>
      <c r="I509" s="384">
        <f t="shared" si="171"/>
        <v>0</v>
      </c>
      <c r="J509" s="384">
        <f>SUM(J510:J511)</f>
        <v>181329</v>
      </c>
      <c r="K509" s="384">
        <f>SUM(K510:K511)</f>
        <v>5417</v>
      </c>
      <c r="L509" s="384">
        <f>SUM(L510:L511)</f>
        <v>186746</v>
      </c>
      <c r="M509" s="384">
        <f>SUM(M510:M511)</f>
        <v>0</v>
      </c>
      <c r="N509" s="384">
        <f>SUM(N510:N511)</f>
        <v>186746</v>
      </c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3"/>
    </row>
    <row r="510" spans="1:29" s="109" customFormat="1" ht="14.25">
      <c r="A510" s="462"/>
      <c r="B510" s="144">
        <v>821</v>
      </c>
      <c r="C510" s="463" t="s">
        <v>209</v>
      </c>
      <c r="D510" s="84">
        <v>182639</v>
      </c>
      <c r="E510" s="84">
        <v>-2000</v>
      </c>
      <c r="F510" s="84">
        <v>180639</v>
      </c>
      <c r="G510" s="84">
        <v>690</v>
      </c>
      <c r="H510" s="84">
        <f>G510+F510</f>
        <v>181329</v>
      </c>
      <c r="I510" s="84">
        <v>0</v>
      </c>
      <c r="J510" s="84">
        <f>I510+H510</f>
        <v>181329</v>
      </c>
      <c r="K510" s="84">
        <v>0</v>
      </c>
      <c r="L510" s="84">
        <f>K510+J510</f>
        <v>181329</v>
      </c>
      <c r="M510" s="84">
        <v>0</v>
      </c>
      <c r="N510" s="84">
        <f>SUM(L510:M510)</f>
        <v>181329</v>
      </c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</row>
    <row r="511" spans="1:29" s="109" customFormat="1" ht="15" thickBot="1">
      <c r="A511" s="455"/>
      <c r="B511" s="456">
        <v>819</v>
      </c>
      <c r="C511" s="457" t="s">
        <v>381</v>
      </c>
      <c r="D511" s="458"/>
      <c r="E511" s="458"/>
      <c r="F511" s="458"/>
      <c r="G511" s="458"/>
      <c r="H511" s="458"/>
      <c r="I511" s="458"/>
      <c r="J511" s="458">
        <v>0</v>
      </c>
      <c r="K511" s="458">
        <v>5417</v>
      </c>
      <c r="L511" s="458">
        <f>SUM(J511:K511)</f>
        <v>5417</v>
      </c>
      <c r="M511" s="458">
        <v>0</v>
      </c>
      <c r="N511" s="148">
        <f>SUM(L511:M511)</f>
        <v>5417</v>
      </c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3"/>
    </row>
    <row r="512" spans="1:29" s="109" customFormat="1" ht="18" customHeight="1" thickBot="1" thickTop="1">
      <c r="A512" s="481" t="s">
        <v>208</v>
      </c>
      <c r="B512" s="482"/>
      <c r="C512" s="483"/>
      <c r="D512" s="406">
        <f aca="true" t="shared" si="172" ref="D512:J512">D509</f>
        <v>182639</v>
      </c>
      <c r="E512" s="406">
        <f t="shared" si="172"/>
        <v>-2000</v>
      </c>
      <c r="F512" s="406">
        <f t="shared" si="172"/>
        <v>180639</v>
      </c>
      <c r="G512" s="406">
        <f t="shared" si="172"/>
        <v>690</v>
      </c>
      <c r="H512" s="406">
        <f t="shared" si="172"/>
        <v>181329</v>
      </c>
      <c r="I512" s="406">
        <f t="shared" si="172"/>
        <v>0</v>
      </c>
      <c r="J512" s="406">
        <f t="shared" si="172"/>
        <v>181329</v>
      </c>
      <c r="K512" s="406">
        <f>K509</f>
        <v>5417</v>
      </c>
      <c r="L512" s="406">
        <f>L509</f>
        <v>186746</v>
      </c>
      <c r="M512" s="406">
        <f>M509</f>
        <v>0</v>
      </c>
      <c r="N512" s="406">
        <f>N509</f>
        <v>186746</v>
      </c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</row>
    <row r="513" spans="1:29" s="109" customFormat="1" ht="15.75" thickTop="1">
      <c r="A513" s="205"/>
      <c r="B513" s="107"/>
      <c r="C513" s="135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s="109" customFormat="1" ht="15.75" thickBot="1">
      <c r="A514" s="480" t="s">
        <v>78</v>
      </c>
      <c r="B514" s="480"/>
      <c r="C514" s="480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s="16" customFormat="1" ht="15" thickBot="1">
      <c r="A515" s="441" t="s">
        <v>210</v>
      </c>
      <c r="B515" s="442"/>
      <c r="C515" s="443"/>
      <c r="D515" s="154">
        <f aca="true" t="shared" si="173" ref="D515:J515">D446</f>
        <v>1097262</v>
      </c>
      <c r="E515" s="154">
        <f t="shared" si="173"/>
        <v>39284</v>
      </c>
      <c r="F515" s="154">
        <f t="shared" si="173"/>
        <v>1138046</v>
      </c>
      <c r="G515" s="154">
        <f t="shared" si="173"/>
        <v>139195</v>
      </c>
      <c r="H515" s="154">
        <f t="shared" si="173"/>
        <v>1277241</v>
      </c>
      <c r="I515" s="154">
        <f t="shared" si="173"/>
        <v>1191</v>
      </c>
      <c r="J515" s="154">
        <f t="shared" si="173"/>
        <v>1278432</v>
      </c>
      <c r="K515" s="154">
        <f>K446</f>
        <v>15583</v>
      </c>
      <c r="L515" s="154">
        <f>L446</f>
        <v>1294015</v>
      </c>
      <c r="M515" s="154">
        <f>M446</f>
        <v>22618</v>
      </c>
      <c r="N515" s="154">
        <f>N446</f>
        <v>1316633</v>
      </c>
      <c r="O515" s="435"/>
      <c r="P515" s="435"/>
      <c r="Q515" s="435"/>
      <c r="R515" s="435"/>
      <c r="S515" s="435"/>
      <c r="T515" s="435"/>
      <c r="U515" s="435"/>
      <c r="V515" s="435"/>
      <c r="W515" s="435"/>
      <c r="X515" s="435"/>
      <c r="Y515" s="435"/>
      <c r="Z515" s="435"/>
      <c r="AA515" s="435"/>
      <c r="AB515" s="435"/>
      <c r="AC515" s="435"/>
    </row>
    <row r="516" spans="1:29" s="16" customFormat="1" ht="15" thickBot="1">
      <c r="A516" s="441" t="s">
        <v>211</v>
      </c>
      <c r="B516" s="442"/>
      <c r="C516" s="443"/>
      <c r="D516" s="154">
        <f aca="true" t="shared" si="174" ref="D516:J516">D505</f>
        <v>52082</v>
      </c>
      <c r="E516" s="154">
        <f t="shared" si="174"/>
        <v>22450</v>
      </c>
      <c r="F516" s="154">
        <f t="shared" si="174"/>
        <v>74532</v>
      </c>
      <c r="G516" s="154">
        <f t="shared" si="174"/>
        <v>120370</v>
      </c>
      <c r="H516" s="154">
        <f t="shared" si="174"/>
        <v>194902</v>
      </c>
      <c r="I516" s="154">
        <f t="shared" si="174"/>
        <v>-1191</v>
      </c>
      <c r="J516" s="154">
        <f t="shared" si="174"/>
        <v>193711</v>
      </c>
      <c r="K516" s="154">
        <f>K505</f>
        <v>0</v>
      </c>
      <c r="L516" s="154">
        <f>L505</f>
        <v>191711</v>
      </c>
      <c r="M516" s="154">
        <f>M505</f>
        <v>4183</v>
      </c>
      <c r="N516" s="154">
        <f>N505</f>
        <v>195894</v>
      </c>
      <c r="O516" s="435"/>
      <c r="P516" s="435"/>
      <c r="Q516" s="435"/>
      <c r="R516" s="435"/>
      <c r="S516" s="435"/>
      <c r="T516" s="435"/>
      <c r="U516" s="435"/>
      <c r="V516" s="435"/>
      <c r="W516" s="435"/>
      <c r="X516" s="435"/>
      <c r="Y516" s="435"/>
      <c r="Z516" s="435"/>
      <c r="AA516" s="435"/>
      <c r="AB516" s="435"/>
      <c r="AC516" s="435"/>
    </row>
    <row r="517" spans="1:29" s="16" customFormat="1" ht="15" thickBot="1">
      <c r="A517" s="441" t="s">
        <v>212</v>
      </c>
      <c r="B517" s="442"/>
      <c r="C517" s="443"/>
      <c r="D517" s="154">
        <f aca="true" t="shared" si="175" ref="D517:J517">D512</f>
        <v>182639</v>
      </c>
      <c r="E517" s="154">
        <f t="shared" si="175"/>
        <v>-2000</v>
      </c>
      <c r="F517" s="154">
        <f t="shared" si="175"/>
        <v>180639</v>
      </c>
      <c r="G517" s="154">
        <f t="shared" si="175"/>
        <v>690</v>
      </c>
      <c r="H517" s="154">
        <f t="shared" si="175"/>
        <v>181329</v>
      </c>
      <c r="I517" s="154">
        <f t="shared" si="175"/>
        <v>0</v>
      </c>
      <c r="J517" s="154">
        <f t="shared" si="175"/>
        <v>181329</v>
      </c>
      <c r="K517" s="154">
        <f>K512</f>
        <v>5417</v>
      </c>
      <c r="L517" s="154">
        <f>L512</f>
        <v>186746</v>
      </c>
      <c r="M517" s="154">
        <f>M512</f>
        <v>0</v>
      </c>
      <c r="N517" s="154">
        <f>N512</f>
        <v>186746</v>
      </c>
      <c r="O517" s="435"/>
      <c r="P517" s="435"/>
      <c r="Q517" s="435"/>
      <c r="R517" s="435"/>
      <c r="S517" s="435"/>
      <c r="T517" s="435"/>
      <c r="U517" s="435"/>
      <c r="V517" s="435"/>
      <c r="W517" s="435"/>
      <c r="X517" s="435"/>
      <c r="Y517" s="435"/>
      <c r="Z517" s="435"/>
      <c r="AA517" s="435"/>
      <c r="AB517" s="435"/>
      <c r="AC517" s="435"/>
    </row>
    <row r="518" spans="1:29" s="14" customFormat="1" ht="15" thickBot="1">
      <c r="A518" s="210" t="s">
        <v>213</v>
      </c>
      <c r="B518" s="152"/>
      <c r="C518" s="153"/>
      <c r="D518" s="154">
        <f aca="true" t="shared" si="176" ref="D518:J518">D515+D516</f>
        <v>1149344</v>
      </c>
      <c r="E518" s="154">
        <f t="shared" si="176"/>
        <v>61734</v>
      </c>
      <c r="F518" s="154">
        <f t="shared" si="176"/>
        <v>1212578</v>
      </c>
      <c r="G518" s="154">
        <f t="shared" si="176"/>
        <v>259565</v>
      </c>
      <c r="H518" s="154">
        <f t="shared" si="176"/>
        <v>1472143</v>
      </c>
      <c r="I518" s="154">
        <f t="shared" si="176"/>
        <v>0</v>
      </c>
      <c r="J518" s="154">
        <f t="shared" si="176"/>
        <v>1472143</v>
      </c>
      <c r="K518" s="154">
        <f>K515+K516</f>
        <v>15583</v>
      </c>
      <c r="L518" s="154">
        <f>L515+L516</f>
        <v>1485726</v>
      </c>
      <c r="M518" s="154">
        <f>M515+M516</f>
        <v>26801</v>
      </c>
      <c r="N518" s="154">
        <f>N515+N516</f>
        <v>1512527</v>
      </c>
      <c r="O518" s="435"/>
      <c r="P518" s="435"/>
      <c r="Q518" s="435"/>
      <c r="R518" s="435"/>
      <c r="S518" s="435"/>
      <c r="T518" s="435"/>
      <c r="U518" s="435"/>
      <c r="V518" s="435"/>
      <c r="W518" s="435"/>
      <c r="X518" s="435"/>
      <c r="Y518" s="435"/>
      <c r="Z518" s="435"/>
      <c r="AA518" s="435"/>
      <c r="AB518" s="435"/>
      <c r="AC518" s="435"/>
    </row>
    <row r="519" spans="1:82" s="17" customFormat="1" ht="18" customHeight="1" thickBot="1">
      <c r="A519" s="490" t="s">
        <v>245</v>
      </c>
      <c r="B519" s="491"/>
      <c r="C519" s="492"/>
      <c r="D519" s="407">
        <f aca="true" t="shared" si="177" ref="D519:J519">SUM(D515:D517)</f>
        <v>1331983</v>
      </c>
      <c r="E519" s="407">
        <f t="shared" si="177"/>
        <v>59734</v>
      </c>
      <c r="F519" s="407">
        <f t="shared" si="177"/>
        <v>1393217</v>
      </c>
      <c r="G519" s="407">
        <f t="shared" si="177"/>
        <v>260255</v>
      </c>
      <c r="H519" s="444">
        <f t="shared" si="177"/>
        <v>1653472</v>
      </c>
      <c r="I519" s="444">
        <f t="shared" si="177"/>
        <v>0</v>
      </c>
      <c r="J519" s="444">
        <f t="shared" si="177"/>
        <v>1653472</v>
      </c>
      <c r="K519" s="444">
        <f>SUM(K515:K517)</f>
        <v>21000</v>
      </c>
      <c r="L519" s="444">
        <f>SUM(L515:L517)</f>
        <v>1672472</v>
      </c>
      <c r="M519" s="444">
        <f>SUM(M515:M517)</f>
        <v>26801</v>
      </c>
      <c r="N519" s="444">
        <f>SUM(N515:N517)</f>
        <v>1699273</v>
      </c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3"/>
      <c r="AD519" s="129"/>
      <c r="AE519" s="129"/>
      <c r="AF519" s="129"/>
      <c r="AG519" s="129"/>
      <c r="AH519" s="129"/>
      <c r="AI519" s="129"/>
      <c r="AJ519" s="129"/>
      <c r="AK519" s="129"/>
      <c r="AL519" s="129"/>
      <c r="AM519" s="129"/>
      <c r="AN519" s="129"/>
      <c r="AO519" s="129"/>
      <c r="AP519" s="129"/>
      <c r="AQ519" s="129"/>
      <c r="AR519" s="129"/>
      <c r="AS519" s="129"/>
      <c r="AT519" s="129"/>
      <c r="AU519" s="129"/>
      <c r="AV519" s="129"/>
      <c r="AW519" s="129"/>
      <c r="AX519" s="129"/>
      <c r="AY519" s="129"/>
      <c r="AZ519" s="129"/>
      <c r="BA519" s="129"/>
      <c r="BB519" s="129"/>
      <c r="BC519" s="129"/>
      <c r="BD519" s="129"/>
      <c r="BE519" s="129"/>
      <c r="BF519" s="129"/>
      <c r="BG519" s="129"/>
      <c r="BH519" s="129"/>
      <c r="BI519" s="129"/>
      <c r="BJ519" s="129"/>
      <c r="BK519" s="129"/>
      <c r="BL519" s="129"/>
      <c r="BM519" s="129"/>
      <c r="BN519" s="129"/>
      <c r="BO519" s="129"/>
      <c r="BP519" s="129"/>
      <c r="BQ519" s="129"/>
      <c r="BR519" s="129"/>
      <c r="BS519" s="129"/>
      <c r="BT519" s="129"/>
      <c r="BU519" s="129"/>
      <c r="BV519" s="129"/>
      <c r="BW519" s="129"/>
      <c r="BX519" s="129"/>
      <c r="BY519" s="129"/>
      <c r="BZ519" s="129"/>
      <c r="CA519" s="129"/>
      <c r="CB519" s="129"/>
      <c r="CC519" s="129"/>
      <c r="CD519" s="129"/>
    </row>
    <row r="520" spans="1:29" s="14" customFormat="1" ht="14.25">
      <c r="A520" s="211"/>
      <c r="B520" s="155"/>
      <c r="C520" s="156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s="14" customFormat="1" ht="15" thickBot="1">
      <c r="A521" s="211"/>
      <c r="B521" s="155"/>
      <c r="C521" s="156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s="109" customFormat="1" ht="45.75" customHeight="1" thickBot="1">
      <c r="A522" s="487" t="s">
        <v>330</v>
      </c>
      <c r="B522" s="488"/>
      <c r="C522" s="488"/>
      <c r="D522" s="396" t="s">
        <v>248</v>
      </c>
      <c r="E522" s="397" t="s">
        <v>327</v>
      </c>
      <c r="F522" s="396" t="s">
        <v>336</v>
      </c>
      <c r="G522" s="397" t="s">
        <v>328</v>
      </c>
      <c r="H522" s="396" t="s">
        <v>336</v>
      </c>
      <c r="I522" s="397" t="s">
        <v>378</v>
      </c>
      <c r="J522" s="396" t="s">
        <v>336</v>
      </c>
      <c r="K522" s="397" t="s">
        <v>384</v>
      </c>
      <c r="L522" s="396" t="s">
        <v>249</v>
      </c>
      <c r="M522" s="397" t="s">
        <v>387</v>
      </c>
      <c r="N522" s="396" t="s">
        <v>249</v>
      </c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</row>
    <row r="523" spans="1:29" s="109" customFormat="1" ht="14.25">
      <c r="A523" s="147" t="s">
        <v>214</v>
      </c>
      <c r="B523" s="161"/>
      <c r="C523" s="128"/>
      <c r="D523" s="86">
        <f>'[1]príjmy'!C85</f>
        <v>1166145</v>
      </c>
      <c r="E523" s="86">
        <f>Príjmy!D97</f>
        <v>45750</v>
      </c>
      <c r="F523" s="86">
        <f>Príjmy!E97</f>
        <v>1211294</v>
      </c>
      <c r="G523" s="86">
        <f>Príjmy!F97</f>
        <v>103247</v>
      </c>
      <c r="H523" s="86">
        <f>Príjmy!G97</f>
        <v>1314541</v>
      </c>
      <c r="I523" s="86">
        <f>Príjmy!H97</f>
        <v>0</v>
      </c>
      <c r="J523" s="86">
        <f>Príjmy!I97</f>
        <v>1314541</v>
      </c>
      <c r="K523" s="86">
        <f>Príjmy!J97</f>
        <v>0</v>
      </c>
      <c r="L523" s="86">
        <f>Príjmy!K97</f>
        <v>1314541</v>
      </c>
      <c r="M523" s="86">
        <f>Príjmy!L97</f>
        <v>20719</v>
      </c>
      <c r="N523" s="86">
        <f>Príjmy!M97</f>
        <v>1335260</v>
      </c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</row>
    <row r="524" spans="1:29" s="109" customFormat="1" ht="14.25">
      <c r="A524" s="145" t="s">
        <v>215</v>
      </c>
      <c r="B524" s="122"/>
      <c r="C524" s="121"/>
      <c r="D524" s="86">
        <f>'[1]príjmy'!C86</f>
        <v>59338</v>
      </c>
      <c r="E524" s="86">
        <f>Príjmy!D98</f>
        <v>13984</v>
      </c>
      <c r="F524" s="86">
        <f>Príjmy!E98</f>
        <v>73923</v>
      </c>
      <c r="G524" s="86">
        <f>Príjmy!F98</f>
        <v>29900</v>
      </c>
      <c r="H524" s="86">
        <f>Príjmy!G98</f>
        <v>103823</v>
      </c>
      <c r="I524" s="86">
        <f>Príjmy!H98</f>
        <v>0</v>
      </c>
      <c r="J524" s="86">
        <f>Príjmy!I98</f>
        <v>103823</v>
      </c>
      <c r="K524" s="86">
        <f>Príjmy!J98</f>
        <v>21000</v>
      </c>
      <c r="L524" s="86">
        <f>Príjmy!K98</f>
        <v>124823</v>
      </c>
      <c r="M524" s="86">
        <f>Príjmy!L98</f>
        <v>6082</v>
      </c>
      <c r="N524" s="86">
        <f>Príjmy!M98</f>
        <v>130905</v>
      </c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</row>
    <row r="525" spans="1:29" s="109" customFormat="1" ht="15" thickBot="1">
      <c r="A525" s="212" t="s">
        <v>81</v>
      </c>
      <c r="B525" s="162"/>
      <c r="C525" s="163"/>
      <c r="D525" s="148">
        <f>'[1]príjmy'!C87</f>
        <v>106000</v>
      </c>
      <c r="E525" s="148">
        <f>Príjmy!D99</f>
        <v>0</v>
      </c>
      <c r="F525" s="148">
        <f>Príjmy!E99</f>
        <v>106000</v>
      </c>
      <c r="G525" s="148">
        <f>Príjmy!F99</f>
        <v>127108</v>
      </c>
      <c r="H525" s="148">
        <f>Príjmy!G99</f>
        <v>233108</v>
      </c>
      <c r="I525" s="148">
        <f>Príjmy!H99</f>
        <v>0</v>
      </c>
      <c r="J525" s="148">
        <f>Príjmy!I99</f>
        <v>233108</v>
      </c>
      <c r="K525" s="148">
        <f>Príjmy!J99</f>
        <v>0</v>
      </c>
      <c r="L525" s="148">
        <f>Príjmy!K99</f>
        <v>233108</v>
      </c>
      <c r="M525" s="148">
        <f>Príjmy!L99</f>
        <v>0</v>
      </c>
      <c r="N525" s="148">
        <f>Príjmy!M99</f>
        <v>233108</v>
      </c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</row>
    <row r="526" spans="1:29" s="109" customFormat="1" ht="16.5" thickBot="1" thickTop="1">
      <c r="A526" s="408" t="s">
        <v>216</v>
      </c>
      <c r="B526" s="409"/>
      <c r="C526" s="410"/>
      <c r="D526" s="411">
        <f aca="true" t="shared" si="178" ref="D526:J526">SUM(D523:D525)</f>
        <v>1331483</v>
      </c>
      <c r="E526" s="411">
        <f t="shared" si="178"/>
        <v>59734</v>
      </c>
      <c r="F526" s="411">
        <f t="shared" si="178"/>
        <v>1391217</v>
      </c>
      <c r="G526" s="411">
        <f t="shared" si="178"/>
        <v>260255</v>
      </c>
      <c r="H526" s="411">
        <f t="shared" si="178"/>
        <v>1651472</v>
      </c>
      <c r="I526" s="411">
        <f t="shared" si="178"/>
        <v>0</v>
      </c>
      <c r="J526" s="411">
        <f t="shared" si="178"/>
        <v>1651472</v>
      </c>
      <c r="K526" s="411">
        <f>SUM(K523:K525)</f>
        <v>21000</v>
      </c>
      <c r="L526" s="411">
        <f>SUM(L523:L525)</f>
        <v>1672472</v>
      </c>
      <c r="M526" s="411">
        <f>SUM(M523:M525)</f>
        <v>26801</v>
      </c>
      <c r="N526" s="411">
        <f>SUM(N523:N525)</f>
        <v>1699273</v>
      </c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3"/>
    </row>
    <row r="527" spans="1:29" s="109" customFormat="1" ht="15" thickTop="1">
      <c r="A527" s="147" t="s">
        <v>217</v>
      </c>
      <c r="B527" s="161"/>
      <c r="C527" s="128"/>
      <c r="D527" s="84">
        <f aca="true" t="shared" si="179" ref="D527:H528">D515</f>
        <v>1097262</v>
      </c>
      <c r="E527" s="84">
        <f t="shared" si="179"/>
        <v>39284</v>
      </c>
      <c r="F527" s="84">
        <f t="shared" si="179"/>
        <v>1138046</v>
      </c>
      <c r="G527" s="84">
        <f t="shared" si="179"/>
        <v>139195</v>
      </c>
      <c r="H527" s="84">
        <f t="shared" si="179"/>
        <v>1277241</v>
      </c>
      <c r="I527" s="84">
        <f aca="true" t="shared" si="180" ref="I527:J529">I515</f>
        <v>1191</v>
      </c>
      <c r="J527" s="84">
        <f t="shared" si="180"/>
        <v>1278432</v>
      </c>
      <c r="K527" s="84">
        <f aca="true" t="shared" si="181" ref="K527:L529">K515</f>
        <v>15583</v>
      </c>
      <c r="L527" s="84">
        <f t="shared" si="181"/>
        <v>1294015</v>
      </c>
      <c r="M527" s="84">
        <f aca="true" t="shared" si="182" ref="M527:N529">M515</f>
        <v>22618</v>
      </c>
      <c r="N527" s="84">
        <f t="shared" si="182"/>
        <v>1316633</v>
      </c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</row>
    <row r="528" spans="1:29" s="109" customFormat="1" ht="14.25">
      <c r="A528" s="145" t="s">
        <v>218</v>
      </c>
      <c r="B528" s="122"/>
      <c r="C528" s="121"/>
      <c r="D528" s="84">
        <f t="shared" si="179"/>
        <v>52082</v>
      </c>
      <c r="E528" s="84">
        <f t="shared" si="179"/>
        <v>22450</v>
      </c>
      <c r="F528" s="84">
        <f t="shared" si="179"/>
        <v>74532</v>
      </c>
      <c r="G528" s="84">
        <f t="shared" si="179"/>
        <v>120370</v>
      </c>
      <c r="H528" s="84">
        <f t="shared" si="179"/>
        <v>194902</v>
      </c>
      <c r="I528" s="84">
        <f t="shared" si="180"/>
        <v>-1191</v>
      </c>
      <c r="J528" s="84">
        <f t="shared" si="180"/>
        <v>193711</v>
      </c>
      <c r="K528" s="84">
        <f t="shared" si="181"/>
        <v>0</v>
      </c>
      <c r="L528" s="84">
        <f t="shared" si="181"/>
        <v>191711</v>
      </c>
      <c r="M528" s="84">
        <f t="shared" si="182"/>
        <v>4183</v>
      </c>
      <c r="N528" s="84">
        <f t="shared" si="182"/>
        <v>195894</v>
      </c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</row>
    <row r="529" spans="1:29" s="109" customFormat="1" ht="15" thickBot="1">
      <c r="A529" s="212" t="s">
        <v>219</v>
      </c>
      <c r="B529" s="162"/>
      <c r="C529" s="163"/>
      <c r="D529" s="84">
        <f>D517</f>
        <v>182639</v>
      </c>
      <c r="E529" s="84">
        <v>-2000</v>
      </c>
      <c r="F529" s="84">
        <f>F517</f>
        <v>180639</v>
      </c>
      <c r="G529" s="84">
        <f>G517</f>
        <v>690</v>
      </c>
      <c r="H529" s="84">
        <f>H517</f>
        <v>181329</v>
      </c>
      <c r="I529" s="84">
        <f t="shared" si="180"/>
        <v>0</v>
      </c>
      <c r="J529" s="84">
        <f t="shared" si="180"/>
        <v>181329</v>
      </c>
      <c r="K529" s="84">
        <f t="shared" si="181"/>
        <v>5417</v>
      </c>
      <c r="L529" s="84">
        <f t="shared" si="181"/>
        <v>186746</v>
      </c>
      <c r="M529" s="84">
        <f t="shared" si="182"/>
        <v>0</v>
      </c>
      <c r="N529" s="84">
        <f t="shared" si="182"/>
        <v>186746</v>
      </c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</row>
    <row r="530" spans="1:29" s="109" customFormat="1" ht="16.5" thickBot="1" thickTop="1">
      <c r="A530" s="412" t="s">
        <v>220</v>
      </c>
      <c r="B530" s="413"/>
      <c r="C530" s="414"/>
      <c r="D530" s="415">
        <f aca="true" t="shared" si="183" ref="D530:J530">SUM(D527:D529)</f>
        <v>1331983</v>
      </c>
      <c r="E530" s="415">
        <f t="shared" si="183"/>
        <v>59734</v>
      </c>
      <c r="F530" s="415">
        <f t="shared" si="183"/>
        <v>1393217</v>
      </c>
      <c r="G530" s="415">
        <f t="shared" si="183"/>
        <v>260255</v>
      </c>
      <c r="H530" s="415">
        <f t="shared" si="183"/>
        <v>1653472</v>
      </c>
      <c r="I530" s="415">
        <f t="shared" si="183"/>
        <v>0</v>
      </c>
      <c r="J530" s="415">
        <f t="shared" si="183"/>
        <v>1653472</v>
      </c>
      <c r="K530" s="415">
        <f>SUM(K527:K529)</f>
        <v>21000</v>
      </c>
      <c r="L530" s="415">
        <f>SUM(L527:L529)</f>
        <v>1672472</v>
      </c>
      <c r="M530" s="415">
        <f>SUM(M527:M529)</f>
        <v>26801</v>
      </c>
      <c r="N530" s="415">
        <f>SUM(N527:N529)</f>
        <v>1699273</v>
      </c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</row>
    <row r="531" spans="1:29" s="109" customFormat="1" ht="16.5" thickBot="1" thickTop="1">
      <c r="A531" s="213" t="s">
        <v>221</v>
      </c>
      <c r="B531" s="164"/>
      <c r="C531" s="165"/>
      <c r="D531" s="166">
        <f aca="true" t="shared" si="184" ref="D531:H534">D523-D527</f>
        <v>68883</v>
      </c>
      <c r="E531" s="166">
        <f t="shared" si="184"/>
        <v>6466</v>
      </c>
      <c r="F531" s="166">
        <f t="shared" si="184"/>
        <v>73248</v>
      </c>
      <c r="G531" s="166">
        <f t="shared" si="184"/>
        <v>-35948</v>
      </c>
      <c r="H531" s="166">
        <f t="shared" si="184"/>
        <v>37300</v>
      </c>
      <c r="I531" s="166">
        <f aca="true" t="shared" si="185" ref="I531:J534">I523-I527</f>
        <v>-1191</v>
      </c>
      <c r="J531" s="166">
        <f t="shared" si="185"/>
        <v>36109</v>
      </c>
      <c r="K531" s="166">
        <f aca="true" t="shared" si="186" ref="K531:L534">K523-K527</f>
        <v>-15583</v>
      </c>
      <c r="L531" s="166">
        <f t="shared" si="186"/>
        <v>20526</v>
      </c>
      <c r="M531" s="166">
        <f aca="true" t="shared" si="187" ref="M531:N534">M523-M527</f>
        <v>-1899</v>
      </c>
      <c r="N531" s="166">
        <f t="shared" si="187"/>
        <v>18627</v>
      </c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</row>
    <row r="532" spans="1:29" s="109" customFormat="1" ht="15.75" thickBot="1">
      <c r="A532" s="209" t="s">
        <v>222</v>
      </c>
      <c r="B532" s="150"/>
      <c r="C532" s="151"/>
      <c r="D532" s="166">
        <f t="shared" si="184"/>
        <v>7256</v>
      </c>
      <c r="E532" s="166">
        <f t="shared" si="184"/>
        <v>-8466</v>
      </c>
      <c r="F532" s="166">
        <f t="shared" si="184"/>
        <v>-609</v>
      </c>
      <c r="G532" s="166">
        <f t="shared" si="184"/>
        <v>-90470</v>
      </c>
      <c r="H532" s="166">
        <f t="shared" si="184"/>
        <v>-91079</v>
      </c>
      <c r="I532" s="166">
        <f t="shared" si="185"/>
        <v>1191</v>
      </c>
      <c r="J532" s="166">
        <f t="shared" si="185"/>
        <v>-89888</v>
      </c>
      <c r="K532" s="166">
        <f t="shared" si="186"/>
        <v>21000</v>
      </c>
      <c r="L532" s="166">
        <f t="shared" si="186"/>
        <v>-66888</v>
      </c>
      <c r="M532" s="166">
        <f t="shared" si="187"/>
        <v>1899</v>
      </c>
      <c r="N532" s="166">
        <f t="shared" si="187"/>
        <v>-64989</v>
      </c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</row>
    <row r="533" spans="1:29" s="109" customFormat="1" ht="15.75" thickBot="1">
      <c r="A533" s="459" t="s">
        <v>223</v>
      </c>
      <c r="B533" s="460"/>
      <c r="C533" s="461"/>
      <c r="D533" s="166">
        <f t="shared" si="184"/>
        <v>-76639</v>
      </c>
      <c r="E533" s="166">
        <f t="shared" si="184"/>
        <v>2000</v>
      </c>
      <c r="F533" s="166">
        <f t="shared" si="184"/>
        <v>-74639</v>
      </c>
      <c r="G533" s="166">
        <f t="shared" si="184"/>
        <v>126418</v>
      </c>
      <c r="H533" s="166">
        <f t="shared" si="184"/>
        <v>51779</v>
      </c>
      <c r="I533" s="166">
        <f t="shared" si="185"/>
        <v>0</v>
      </c>
      <c r="J533" s="166">
        <f t="shared" si="185"/>
        <v>51779</v>
      </c>
      <c r="K533" s="166">
        <f t="shared" si="186"/>
        <v>-5417</v>
      </c>
      <c r="L533" s="166">
        <f t="shared" si="186"/>
        <v>46362</v>
      </c>
      <c r="M533" s="166">
        <f t="shared" si="187"/>
        <v>0</v>
      </c>
      <c r="N533" s="166">
        <f t="shared" si="187"/>
        <v>46362</v>
      </c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</row>
    <row r="534" spans="1:29" s="109" customFormat="1" ht="21" customHeight="1" thickBot="1" thickTop="1">
      <c r="A534" s="477" t="s">
        <v>224</v>
      </c>
      <c r="B534" s="478"/>
      <c r="C534" s="479"/>
      <c r="D534" s="446">
        <f t="shared" si="184"/>
        <v>-500</v>
      </c>
      <c r="E534" s="446">
        <f t="shared" si="184"/>
        <v>0</v>
      </c>
      <c r="F534" s="446">
        <f t="shared" si="184"/>
        <v>-2000</v>
      </c>
      <c r="G534" s="446">
        <f t="shared" si="184"/>
        <v>0</v>
      </c>
      <c r="H534" s="447">
        <f t="shared" si="184"/>
        <v>-2000</v>
      </c>
      <c r="I534" s="447">
        <f t="shared" si="185"/>
        <v>0</v>
      </c>
      <c r="J534" s="447">
        <f t="shared" si="185"/>
        <v>-2000</v>
      </c>
      <c r="K534" s="447">
        <f t="shared" si="186"/>
        <v>0</v>
      </c>
      <c r="L534" s="447">
        <f t="shared" si="186"/>
        <v>0</v>
      </c>
      <c r="M534" s="447">
        <f t="shared" si="187"/>
        <v>0</v>
      </c>
      <c r="N534" s="447">
        <f t="shared" si="187"/>
        <v>0</v>
      </c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3"/>
    </row>
    <row r="535" spans="1:29" s="109" customFormat="1" ht="15" thickTop="1">
      <c r="A535" s="173"/>
      <c r="B535" s="158"/>
      <c r="C535" s="160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</row>
    <row r="536" spans="1:29" s="109" customFormat="1" ht="14.25">
      <c r="A536" s="173"/>
      <c r="B536" s="158"/>
      <c r="C536" s="160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</row>
    <row r="537" spans="1:29" s="109" customFormat="1" ht="14.25">
      <c r="A537" s="173"/>
      <c r="B537" s="158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3"/>
    </row>
    <row r="538" spans="1:29" s="109" customFormat="1" ht="14.25">
      <c r="A538" s="173"/>
      <c r="B538" s="158"/>
      <c r="C538" s="158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</row>
    <row r="539" spans="1:29" s="109" customFormat="1" ht="15">
      <c r="A539" s="214"/>
      <c r="B539" s="158"/>
      <c r="C539" s="158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</row>
    <row r="540" spans="1:29" s="109" customFormat="1" ht="14.25">
      <c r="A540" s="173"/>
      <c r="B540" s="159"/>
      <c r="C540" s="167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</row>
    <row r="541" spans="1:29" s="109" customFormat="1" ht="14.25">
      <c r="A541" s="173"/>
      <c r="B541" s="159"/>
      <c r="C541" s="168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</row>
    <row r="542" ht="14.25"/>
    <row r="543" ht="14.25"/>
    <row r="544" ht="14.25"/>
    <row r="545" ht="14.25"/>
    <row r="546" ht="14.25"/>
    <row r="547" ht="14.25">
      <c r="C547" s="169"/>
    </row>
    <row r="548" ht="14.25">
      <c r="C548" s="169"/>
    </row>
    <row r="549" ht="14.25">
      <c r="C549" s="169"/>
    </row>
    <row r="550" ht="14.25">
      <c r="C550" s="169"/>
    </row>
    <row r="551" ht="14.25">
      <c r="C551" s="169"/>
    </row>
    <row r="552" spans="3:14" ht="15">
      <c r="C552" s="170"/>
      <c r="D552" s="171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</row>
    <row r="553" ht="14.25">
      <c r="C553" s="169"/>
    </row>
    <row r="554" ht="14.25">
      <c r="C554" s="169"/>
    </row>
    <row r="555" ht="14.25">
      <c r="C555" s="169"/>
    </row>
    <row r="556" spans="2:3" ht="14.25">
      <c r="B556" s="172"/>
      <c r="C556" s="169"/>
    </row>
    <row r="557" spans="2:3" ht="14.25">
      <c r="B557" s="172"/>
      <c r="C557" s="169"/>
    </row>
    <row r="558" ht="14.25">
      <c r="B558" s="172"/>
    </row>
    <row r="559" ht="14.25">
      <c r="B559" s="172"/>
    </row>
    <row r="560" ht="14.25">
      <c r="B560" s="172"/>
    </row>
    <row r="561" ht="14.25">
      <c r="B561" s="172"/>
    </row>
    <row r="562" ht="14.25">
      <c r="B562" s="172"/>
    </row>
    <row r="563" ht="14.25">
      <c r="B563" s="172"/>
    </row>
    <row r="564" spans="2:3" ht="14.25">
      <c r="B564" s="173"/>
      <c r="C564" s="158"/>
    </row>
    <row r="565" spans="2:3" ht="14.25">
      <c r="B565" s="173"/>
      <c r="C565" s="158"/>
    </row>
    <row r="566" spans="2:3" ht="14.25">
      <c r="B566" s="158"/>
      <c r="C566" s="158"/>
    </row>
    <row r="567" spans="2:3" ht="14.25">
      <c r="B567" s="158"/>
      <c r="C567" s="158"/>
    </row>
    <row r="568" spans="2:3" ht="14.25">
      <c r="B568" s="158"/>
      <c r="C568" s="158"/>
    </row>
    <row r="569" spans="2:3" ht="14.25">
      <c r="B569" s="158"/>
      <c r="C569" s="158"/>
    </row>
    <row r="570" spans="2:3" ht="14.25">
      <c r="B570" s="158"/>
      <c r="C570" s="158"/>
    </row>
    <row r="571" spans="2:3" ht="14.25">
      <c r="B571" s="158"/>
      <c r="C571" s="158"/>
    </row>
    <row r="572" spans="2:3" ht="14.25">
      <c r="B572" s="158"/>
      <c r="C572" s="158"/>
    </row>
    <row r="573" spans="2:3" ht="14.25">
      <c r="B573" s="158"/>
      <c r="C573" s="158"/>
    </row>
    <row r="574" spans="2:3" ht="14.25">
      <c r="B574" s="158"/>
      <c r="C574" s="158"/>
    </row>
    <row r="575" ht="14.25"/>
    <row r="576" ht="14.25"/>
    <row r="577" ht="14.25"/>
    <row r="578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3" ht="14.25"/>
    <row r="744" ht="14.25"/>
    <row r="745" ht="14.25"/>
  </sheetData>
  <sheetProtection/>
  <mergeCells count="11">
    <mergeCell ref="A2:C2"/>
    <mergeCell ref="A519:C519"/>
    <mergeCell ref="A5:C5"/>
    <mergeCell ref="A534:C534"/>
    <mergeCell ref="A514:C514"/>
    <mergeCell ref="A446:C446"/>
    <mergeCell ref="A505:C505"/>
    <mergeCell ref="A512:C512"/>
    <mergeCell ref="A448:C448"/>
    <mergeCell ref="A508:C508"/>
    <mergeCell ref="A522:C522"/>
  </mergeCells>
  <printOptions/>
  <pageMargins left="0.44" right="0" top="0.37" bottom="0.17" header="0.22" footer="0.2"/>
  <pageSetup horizontalDpi="600" verticalDpi="600" orientation="portrait" paperSize="9" scale="78" r:id="rId3"/>
  <rowBreaks count="8" manualBreakCount="8">
    <brk id="68" max="255" man="1"/>
    <brk id="134" max="255" man="1"/>
    <brk id="204" max="255" man="1"/>
    <brk id="271" max="255" man="1"/>
    <brk id="337" max="255" man="1"/>
    <brk id="403" max="255" man="1"/>
    <brk id="472" max="255" man="1"/>
    <brk id="53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3">
      <selection activeCell="L10" sqref="L10"/>
    </sheetView>
  </sheetViews>
  <sheetFormatPr defaultColWidth="9.00390625" defaultRowHeight="12.75"/>
  <cols>
    <col min="1" max="1" width="38.25390625" style="285" customWidth="1"/>
    <col min="2" max="2" width="6.375" style="284" customWidth="1"/>
    <col min="3" max="3" width="18.25390625" style="285" hidden="1" customWidth="1"/>
    <col min="4" max="4" width="14.75390625" style="285" hidden="1" customWidth="1"/>
    <col min="5" max="5" width="16.75390625" style="285" hidden="1" customWidth="1"/>
    <col min="6" max="6" width="0.12890625" style="285" hidden="1" customWidth="1"/>
    <col min="7" max="7" width="15.25390625" style="285" hidden="1" customWidth="1"/>
    <col min="8" max="8" width="16.75390625" style="285" hidden="1" customWidth="1"/>
    <col min="9" max="11" width="16.75390625" style="285" customWidth="1"/>
    <col min="12" max="16384" width="9.125" style="285" customWidth="1"/>
  </cols>
  <sheetData>
    <row r="2" spans="1:11" ht="18">
      <c r="A2" s="283" t="s">
        <v>344</v>
      </c>
      <c r="E2" s="7"/>
      <c r="G2" s="7"/>
      <c r="I2" s="7"/>
      <c r="K2" s="7" t="s">
        <v>345</v>
      </c>
    </row>
    <row r="3" spans="5:11" ht="18" customHeight="1">
      <c r="E3" s="286"/>
      <c r="G3" s="286"/>
      <c r="I3" s="286"/>
      <c r="K3" s="286"/>
    </row>
    <row r="4" spans="1:11" ht="18" customHeight="1">
      <c r="A4" s="432" t="s">
        <v>346</v>
      </c>
      <c r="B4" s="432"/>
      <c r="C4" s="432"/>
      <c r="D4" s="432"/>
      <c r="E4" s="286"/>
      <c r="F4" s="286"/>
      <c r="G4" s="286"/>
      <c r="H4" s="286"/>
      <c r="I4" s="286"/>
      <c r="J4" s="286"/>
      <c r="K4" s="286"/>
    </row>
    <row r="5" spans="1:11" ht="18" customHeight="1">
      <c r="A5" s="287"/>
      <c r="B5" s="288"/>
      <c r="C5" s="287"/>
      <c r="D5" s="287"/>
      <c r="E5" s="286"/>
      <c r="F5" s="287"/>
      <c r="G5" s="286"/>
      <c r="H5" s="287"/>
      <c r="I5" s="286"/>
      <c r="J5" s="287"/>
      <c r="K5" s="286"/>
    </row>
    <row r="6" spans="1:9" ht="18" customHeight="1">
      <c r="A6" s="465" t="s">
        <v>385</v>
      </c>
      <c r="B6" s="465"/>
      <c r="C6" s="465"/>
      <c r="D6" s="465"/>
      <c r="E6" s="465"/>
      <c r="F6" s="465"/>
      <c r="G6" s="465"/>
      <c r="H6" s="465"/>
      <c r="I6" s="465"/>
    </row>
    <row r="7" spans="5:11" ht="18" customHeight="1" thickBot="1">
      <c r="E7" s="7"/>
      <c r="G7" s="7"/>
      <c r="I7" s="7"/>
      <c r="K7" s="7" t="s">
        <v>347</v>
      </c>
    </row>
    <row r="8" spans="1:15" s="283" customFormat="1" ht="51.75" customHeight="1" thickBot="1">
      <c r="A8" s="289" t="s">
        <v>348</v>
      </c>
      <c r="B8" s="290" t="s">
        <v>349</v>
      </c>
      <c r="C8" s="291" t="s">
        <v>336</v>
      </c>
      <c r="D8" s="292" t="s">
        <v>350</v>
      </c>
      <c r="E8" s="293" t="s">
        <v>336</v>
      </c>
      <c r="F8" s="397" t="s">
        <v>378</v>
      </c>
      <c r="G8" s="293" t="s">
        <v>336</v>
      </c>
      <c r="H8" s="397" t="s">
        <v>383</v>
      </c>
      <c r="I8" s="293" t="s">
        <v>336</v>
      </c>
      <c r="J8" s="397" t="s">
        <v>388</v>
      </c>
      <c r="K8" s="293" t="s">
        <v>249</v>
      </c>
      <c r="L8" s="288"/>
      <c r="M8" s="288"/>
      <c r="N8" s="288"/>
      <c r="O8" s="288"/>
    </row>
    <row r="9" spans="1:15" ht="15.75" customHeight="1" thickBot="1">
      <c r="A9" s="294" t="s">
        <v>351</v>
      </c>
      <c r="B9" s="295"/>
      <c r="C9" s="296"/>
      <c r="D9" s="297"/>
      <c r="E9" s="298"/>
      <c r="F9" s="297"/>
      <c r="G9" s="298"/>
      <c r="H9" s="297"/>
      <c r="I9" s="298"/>
      <c r="J9" s="297"/>
      <c r="K9" s="298"/>
      <c r="L9" s="299"/>
      <c r="M9" s="299"/>
      <c r="N9" s="299"/>
      <c r="O9" s="299"/>
    </row>
    <row r="10" spans="1:15" ht="15.75" customHeight="1">
      <c r="A10" s="300" t="s">
        <v>352</v>
      </c>
      <c r="B10" s="301" t="s">
        <v>353</v>
      </c>
      <c r="C10" s="302">
        <v>3950</v>
      </c>
      <c r="D10" s="303"/>
      <c r="E10" s="304">
        <f>SUM(C10:D10)</f>
        <v>3950</v>
      </c>
      <c r="F10" s="303"/>
      <c r="G10" s="304">
        <f>SUM(E10:F10)</f>
        <v>3950</v>
      </c>
      <c r="H10" s="303"/>
      <c r="I10" s="304">
        <f>SUM(G10:H10)</f>
        <v>3950</v>
      </c>
      <c r="J10" s="303"/>
      <c r="K10" s="304">
        <f>SUM(I10:J10)</f>
        <v>3950</v>
      </c>
      <c r="L10" s="299"/>
      <c r="M10" s="299"/>
      <c r="N10" s="299"/>
      <c r="O10" s="299"/>
    </row>
    <row r="11" spans="1:15" ht="15.75" customHeight="1">
      <c r="A11" s="305" t="s">
        <v>354</v>
      </c>
      <c r="B11" s="301" t="s">
        <v>353</v>
      </c>
      <c r="C11" s="306">
        <f aca="true" t="shared" si="0" ref="C11:I11">SUM(C17+C10)</f>
        <v>19474</v>
      </c>
      <c r="D11" s="419">
        <f t="shared" si="0"/>
        <v>400</v>
      </c>
      <c r="E11" s="347">
        <f t="shared" si="0"/>
        <v>19874</v>
      </c>
      <c r="F11" s="419">
        <f t="shared" si="0"/>
        <v>0</v>
      </c>
      <c r="G11" s="347">
        <f t="shared" si="0"/>
        <v>19874</v>
      </c>
      <c r="H11" s="419">
        <f t="shared" si="0"/>
        <v>0</v>
      </c>
      <c r="I11" s="347">
        <f t="shared" si="0"/>
        <v>19874</v>
      </c>
      <c r="J11" s="419"/>
      <c r="K11" s="347">
        <f>SUM(K17+K10)</f>
        <v>19874</v>
      </c>
      <c r="L11" s="299"/>
      <c r="M11" s="299"/>
      <c r="N11" s="299"/>
      <c r="O11" s="299"/>
    </row>
    <row r="12" spans="1:15" s="309" customFormat="1" ht="15.75" customHeight="1">
      <c r="A12" s="305" t="s">
        <v>355</v>
      </c>
      <c r="B12" s="301" t="s">
        <v>353</v>
      </c>
      <c r="C12" s="306">
        <f aca="true" t="shared" si="1" ref="C12:I12">SUM(C18)</f>
        <v>500</v>
      </c>
      <c r="D12" s="419">
        <f t="shared" si="1"/>
        <v>-200</v>
      </c>
      <c r="E12" s="347">
        <f t="shared" si="1"/>
        <v>300</v>
      </c>
      <c r="F12" s="419">
        <f t="shared" si="1"/>
        <v>0</v>
      </c>
      <c r="G12" s="347">
        <f t="shared" si="1"/>
        <v>300</v>
      </c>
      <c r="H12" s="419">
        <f t="shared" si="1"/>
        <v>0</v>
      </c>
      <c r="I12" s="347">
        <f t="shared" si="1"/>
        <v>300</v>
      </c>
      <c r="J12" s="419"/>
      <c r="K12" s="347">
        <f>SUM(K18)</f>
        <v>300</v>
      </c>
      <c r="L12" s="308"/>
      <c r="M12" s="308"/>
      <c r="N12" s="308"/>
      <c r="O12" s="308"/>
    </row>
    <row r="13" spans="1:15" s="309" customFormat="1" ht="15.75" customHeight="1">
      <c r="A13" s="305" t="s">
        <v>356</v>
      </c>
      <c r="B13" s="301" t="s">
        <v>353</v>
      </c>
      <c r="C13" s="306">
        <v>8490</v>
      </c>
      <c r="D13" s="307"/>
      <c r="E13" s="304">
        <f aca="true" t="shared" si="2" ref="E13:I22">SUM(C13:D13)</f>
        <v>8490</v>
      </c>
      <c r="F13" s="307"/>
      <c r="G13" s="304">
        <f t="shared" si="2"/>
        <v>8490</v>
      </c>
      <c r="H13" s="307"/>
      <c r="I13" s="304">
        <f t="shared" si="2"/>
        <v>8490</v>
      </c>
      <c r="J13" s="307"/>
      <c r="K13" s="304">
        <f>SUM(I13:J13)</f>
        <v>8490</v>
      </c>
      <c r="L13" s="308"/>
      <c r="M13" s="308"/>
      <c r="N13" s="308"/>
      <c r="O13" s="308"/>
    </row>
    <row r="14" spans="1:15" s="309" customFormat="1" ht="15.75" customHeight="1">
      <c r="A14" s="305" t="s">
        <v>357</v>
      </c>
      <c r="B14" s="310" t="s">
        <v>358</v>
      </c>
      <c r="C14" s="306">
        <v>34</v>
      </c>
      <c r="D14" s="307"/>
      <c r="E14" s="304">
        <f t="shared" si="2"/>
        <v>34</v>
      </c>
      <c r="F14" s="307"/>
      <c r="G14" s="304">
        <f t="shared" si="2"/>
        <v>34</v>
      </c>
      <c r="H14" s="307"/>
      <c r="I14" s="304">
        <f t="shared" si="2"/>
        <v>34</v>
      </c>
      <c r="J14" s="307"/>
      <c r="K14" s="304">
        <f>SUM(I14:J14)</f>
        <v>34</v>
      </c>
      <c r="L14" s="308"/>
      <c r="M14" s="308"/>
      <c r="N14" s="308"/>
      <c r="O14" s="308"/>
    </row>
    <row r="15" spans="1:15" s="309" customFormat="1" ht="15.75" customHeight="1">
      <c r="A15" s="305" t="s">
        <v>359</v>
      </c>
      <c r="B15" s="310" t="s">
        <v>360</v>
      </c>
      <c r="C15" s="306">
        <v>18946</v>
      </c>
      <c r="D15" s="307"/>
      <c r="E15" s="304">
        <f t="shared" si="2"/>
        <v>18946</v>
      </c>
      <c r="F15" s="307"/>
      <c r="G15" s="304">
        <f t="shared" si="2"/>
        <v>18946</v>
      </c>
      <c r="H15" s="307"/>
      <c r="I15" s="304">
        <f t="shared" si="2"/>
        <v>18946</v>
      </c>
      <c r="J15" s="307"/>
      <c r="K15" s="304">
        <f>SUM(I15:J15)</f>
        <v>18946</v>
      </c>
      <c r="L15" s="308"/>
      <c r="M15" s="308"/>
      <c r="N15" s="308"/>
      <c r="O15" s="308"/>
    </row>
    <row r="16" spans="1:15" s="309" customFormat="1" ht="15.75" customHeight="1">
      <c r="A16" s="311" t="s">
        <v>361</v>
      </c>
      <c r="B16" s="301" t="s">
        <v>353</v>
      </c>
      <c r="C16" s="312">
        <f aca="true" t="shared" si="3" ref="C16:I16">SUM(C17:C18)</f>
        <v>16024</v>
      </c>
      <c r="D16" s="313">
        <f t="shared" si="3"/>
        <v>200</v>
      </c>
      <c r="E16" s="314">
        <f t="shared" si="3"/>
        <v>16224</v>
      </c>
      <c r="F16" s="314">
        <f t="shared" si="3"/>
        <v>0</v>
      </c>
      <c r="G16" s="314">
        <f t="shared" si="3"/>
        <v>16224</v>
      </c>
      <c r="H16" s="314">
        <f t="shared" si="3"/>
        <v>0</v>
      </c>
      <c r="I16" s="314">
        <f t="shared" si="3"/>
        <v>16224</v>
      </c>
      <c r="J16" s="314"/>
      <c r="K16" s="314">
        <f>SUM(K17:K18)</f>
        <v>16224</v>
      </c>
      <c r="L16" s="308"/>
      <c r="M16" s="308"/>
      <c r="N16" s="308"/>
      <c r="O16" s="308"/>
    </row>
    <row r="17" spans="1:15" ht="15.75" customHeight="1">
      <c r="A17" s="311" t="s">
        <v>362</v>
      </c>
      <c r="B17" s="301" t="s">
        <v>353</v>
      </c>
      <c r="C17" s="312">
        <v>15524</v>
      </c>
      <c r="D17" s="313">
        <v>400</v>
      </c>
      <c r="E17" s="314">
        <f t="shared" si="2"/>
        <v>15924</v>
      </c>
      <c r="F17" s="313">
        <v>0</v>
      </c>
      <c r="G17" s="314">
        <f t="shared" si="2"/>
        <v>15924</v>
      </c>
      <c r="H17" s="313">
        <v>0</v>
      </c>
      <c r="I17" s="314">
        <f t="shared" si="2"/>
        <v>15924</v>
      </c>
      <c r="J17" s="313"/>
      <c r="K17" s="314">
        <f aca="true" t="shared" si="4" ref="K17:K22">SUM(I17:J17)</f>
        <v>15924</v>
      </c>
      <c r="L17" s="299"/>
      <c r="M17" s="299"/>
      <c r="N17" s="299"/>
      <c r="O17" s="299"/>
    </row>
    <row r="18" spans="1:15" ht="15.75" customHeight="1">
      <c r="A18" s="311" t="s">
        <v>363</v>
      </c>
      <c r="B18" s="301" t="s">
        <v>353</v>
      </c>
      <c r="C18" s="312">
        <v>500</v>
      </c>
      <c r="D18" s="315">
        <v>-200</v>
      </c>
      <c r="E18" s="314">
        <f t="shared" si="2"/>
        <v>300</v>
      </c>
      <c r="F18" s="315">
        <v>0</v>
      </c>
      <c r="G18" s="314">
        <f t="shared" si="2"/>
        <v>300</v>
      </c>
      <c r="H18" s="315">
        <v>0</v>
      </c>
      <c r="I18" s="314">
        <f t="shared" si="2"/>
        <v>300</v>
      </c>
      <c r="J18" s="315"/>
      <c r="K18" s="314">
        <f t="shared" si="4"/>
        <v>300</v>
      </c>
      <c r="L18" s="299"/>
      <c r="M18" s="299"/>
      <c r="N18" s="299"/>
      <c r="O18" s="299"/>
    </row>
    <row r="19" spans="1:15" s="309" customFormat="1" ht="15.75" customHeight="1">
      <c r="A19" s="305" t="s">
        <v>364</v>
      </c>
      <c r="B19" s="301" t="s">
        <v>353</v>
      </c>
      <c r="C19" s="306">
        <v>0</v>
      </c>
      <c r="D19" s="307"/>
      <c r="E19" s="304">
        <f t="shared" si="2"/>
        <v>0</v>
      </c>
      <c r="F19" s="307"/>
      <c r="G19" s="304">
        <f t="shared" si="2"/>
        <v>0</v>
      </c>
      <c r="H19" s="307"/>
      <c r="I19" s="304">
        <f t="shared" si="2"/>
        <v>0</v>
      </c>
      <c r="J19" s="307"/>
      <c r="K19" s="304">
        <f t="shared" si="4"/>
        <v>0</v>
      </c>
      <c r="L19" s="316"/>
      <c r="M19" s="316"/>
      <c r="N19" s="316"/>
      <c r="O19" s="316"/>
    </row>
    <row r="20" spans="1:15" s="309" customFormat="1" ht="15.75" customHeight="1">
      <c r="A20" s="317" t="s">
        <v>365</v>
      </c>
      <c r="B20" s="301" t="s">
        <v>366</v>
      </c>
      <c r="C20" s="318">
        <v>280</v>
      </c>
      <c r="D20" s="319"/>
      <c r="E20" s="304">
        <f t="shared" si="2"/>
        <v>280</v>
      </c>
      <c r="F20" s="319"/>
      <c r="G20" s="304">
        <f t="shared" si="2"/>
        <v>280</v>
      </c>
      <c r="H20" s="319"/>
      <c r="I20" s="304">
        <f t="shared" si="2"/>
        <v>280</v>
      </c>
      <c r="J20" s="319"/>
      <c r="K20" s="304">
        <f t="shared" si="4"/>
        <v>280</v>
      </c>
      <c r="L20" s="316"/>
      <c r="M20" s="316"/>
      <c r="N20" s="316"/>
      <c r="O20" s="316"/>
    </row>
    <row r="21" spans="1:15" s="309" customFormat="1" ht="15.75" customHeight="1">
      <c r="A21" s="317" t="s">
        <v>367</v>
      </c>
      <c r="B21" s="320" t="s">
        <v>358</v>
      </c>
      <c r="C21" s="318">
        <v>78000</v>
      </c>
      <c r="D21" s="319"/>
      <c r="E21" s="304">
        <f t="shared" si="2"/>
        <v>78000</v>
      </c>
      <c r="F21" s="319"/>
      <c r="G21" s="304">
        <f t="shared" si="2"/>
        <v>78000</v>
      </c>
      <c r="H21" s="319"/>
      <c r="I21" s="304">
        <f t="shared" si="2"/>
        <v>78000</v>
      </c>
      <c r="J21" s="319"/>
      <c r="K21" s="304">
        <f t="shared" si="4"/>
        <v>78000</v>
      </c>
      <c r="L21" s="316"/>
      <c r="M21" s="316"/>
      <c r="N21" s="316"/>
      <c r="O21" s="316"/>
    </row>
    <row r="22" spans="1:15" ht="15.75" customHeight="1" thickBot="1">
      <c r="A22" s="321" t="s">
        <v>368</v>
      </c>
      <c r="B22" s="301" t="s">
        <v>360</v>
      </c>
      <c r="C22" s="322">
        <v>50000</v>
      </c>
      <c r="D22" s="323"/>
      <c r="E22" s="304">
        <f t="shared" si="2"/>
        <v>50000</v>
      </c>
      <c r="F22" s="323"/>
      <c r="G22" s="304">
        <f t="shared" si="2"/>
        <v>50000</v>
      </c>
      <c r="H22" s="323"/>
      <c r="I22" s="304">
        <f t="shared" si="2"/>
        <v>50000</v>
      </c>
      <c r="J22" s="323"/>
      <c r="K22" s="304">
        <f t="shared" si="4"/>
        <v>50000</v>
      </c>
      <c r="L22" s="324"/>
      <c r="M22" s="324"/>
      <c r="N22" s="324"/>
      <c r="O22" s="324"/>
    </row>
    <row r="23" spans="1:15" ht="15.75" customHeight="1">
      <c r="A23" s="325" t="s">
        <v>369</v>
      </c>
      <c r="B23" s="326"/>
      <c r="C23" s="327"/>
      <c r="D23" s="328"/>
      <c r="E23" s="329"/>
      <c r="F23" s="328"/>
      <c r="G23" s="329"/>
      <c r="H23" s="328"/>
      <c r="I23" s="329"/>
      <c r="J23" s="328"/>
      <c r="K23" s="329"/>
      <c r="L23" s="324"/>
      <c r="M23" s="324"/>
      <c r="N23" s="324"/>
      <c r="O23" s="324"/>
    </row>
    <row r="24" spans="1:15" ht="15.75" customHeight="1">
      <c r="A24" s="330" t="s">
        <v>352</v>
      </c>
      <c r="B24" s="301" t="s">
        <v>353</v>
      </c>
      <c r="C24" s="302">
        <v>9800</v>
      </c>
      <c r="D24" s="331" t="s">
        <v>373</v>
      </c>
      <c r="E24" s="304">
        <f>SUM(C24:D24)</f>
        <v>9800</v>
      </c>
      <c r="F24" s="331" t="s">
        <v>373</v>
      </c>
      <c r="G24" s="304">
        <f>SUM(E24:F24)</f>
        <v>9800</v>
      </c>
      <c r="H24" s="331" t="s">
        <v>373</v>
      </c>
      <c r="I24" s="304">
        <f>SUM(G24:H24)</f>
        <v>9800</v>
      </c>
      <c r="J24" s="331" t="s">
        <v>373</v>
      </c>
      <c r="K24" s="304">
        <f>SUM(I24:J24)</f>
        <v>9800</v>
      </c>
      <c r="L24" s="324"/>
      <c r="M24" s="324"/>
      <c r="N24" s="324"/>
      <c r="O24" s="324"/>
    </row>
    <row r="25" spans="1:15" ht="15.75" customHeight="1">
      <c r="A25" s="332" t="s">
        <v>354</v>
      </c>
      <c r="B25" s="301" t="s">
        <v>353</v>
      </c>
      <c r="C25" s="306">
        <v>21800</v>
      </c>
      <c r="D25" s="333"/>
      <c r="E25" s="304">
        <f aca="true" t="shared" si="5" ref="E25:I34">SUM(C25:D25)</f>
        <v>21800</v>
      </c>
      <c r="F25" s="333"/>
      <c r="G25" s="304">
        <f t="shared" si="5"/>
        <v>21800</v>
      </c>
      <c r="H25" s="333"/>
      <c r="I25" s="304">
        <f t="shared" si="5"/>
        <v>21800</v>
      </c>
      <c r="J25" s="333"/>
      <c r="K25" s="304">
        <f aca="true" t="shared" si="6" ref="K25:K34">SUM(I25:J25)</f>
        <v>21800</v>
      </c>
      <c r="L25" s="324"/>
      <c r="M25" s="324"/>
      <c r="N25" s="324"/>
      <c r="O25" s="324"/>
    </row>
    <row r="26" spans="1:15" ht="15.75" customHeight="1">
      <c r="A26" s="332" t="s">
        <v>355</v>
      </c>
      <c r="B26" s="301" t="s">
        <v>353</v>
      </c>
      <c r="C26" s="306">
        <v>1500</v>
      </c>
      <c r="D26" s="333"/>
      <c r="E26" s="304">
        <f t="shared" si="5"/>
        <v>1500</v>
      </c>
      <c r="F26" s="333"/>
      <c r="G26" s="304">
        <f t="shared" si="5"/>
        <v>1500</v>
      </c>
      <c r="H26" s="333"/>
      <c r="I26" s="304">
        <f t="shared" si="5"/>
        <v>1500</v>
      </c>
      <c r="J26" s="333"/>
      <c r="K26" s="304">
        <f t="shared" si="6"/>
        <v>1500</v>
      </c>
      <c r="L26" s="324"/>
      <c r="M26" s="324"/>
      <c r="N26" s="324"/>
      <c r="O26" s="324"/>
    </row>
    <row r="27" spans="1:15" ht="15.75" customHeight="1">
      <c r="A27" s="332" t="s">
        <v>356</v>
      </c>
      <c r="B27" s="301" t="s">
        <v>353</v>
      </c>
      <c r="C27" s="306">
        <v>8000</v>
      </c>
      <c r="D27" s="333"/>
      <c r="E27" s="304">
        <f t="shared" si="5"/>
        <v>8000</v>
      </c>
      <c r="F27" s="333"/>
      <c r="G27" s="304">
        <f t="shared" si="5"/>
        <v>8000</v>
      </c>
      <c r="H27" s="333"/>
      <c r="I27" s="304">
        <f t="shared" si="5"/>
        <v>8000</v>
      </c>
      <c r="J27" s="333"/>
      <c r="K27" s="304">
        <f t="shared" si="6"/>
        <v>8000</v>
      </c>
      <c r="L27" s="324"/>
      <c r="M27" s="324"/>
      <c r="N27" s="324"/>
      <c r="O27" s="324"/>
    </row>
    <row r="28" spans="1:15" ht="15.75" customHeight="1">
      <c r="A28" s="332" t="s">
        <v>357</v>
      </c>
      <c r="B28" s="334" t="s">
        <v>358</v>
      </c>
      <c r="C28" s="306">
        <v>34</v>
      </c>
      <c r="D28" s="333"/>
      <c r="E28" s="304">
        <f t="shared" si="5"/>
        <v>34</v>
      </c>
      <c r="F28" s="333"/>
      <c r="G28" s="304">
        <f t="shared" si="5"/>
        <v>34</v>
      </c>
      <c r="H28" s="333"/>
      <c r="I28" s="304">
        <f t="shared" si="5"/>
        <v>34</v>
      </c>
      <c r="J28" s="333"/>
      <c r="K28" s="304">
        <f t="shared" si="6"/>
        <v>34</v>
      </c>
      <c r="L28" s="324"/>
      <c r="M28" s="324"/>
      <c r="N28" s="324"/>
      <c r="O28" s="324"/>
    </row>
    <row r="29" spans="1:15" ht="15.75" customHeight="1">
      <c r="A29" s="330" t="s">
        <v>359</v>
      </c>
      <c r="B29" s="334" t="s">
        <v>370</v>
      </c>
      <c r="C29" s="302">
        <v>13600</v>
      </c>
      <c r="D29" s="331"/>
      <c r="E29" s="304">
        <f t="shared" si="5"/>
        <v>13600</v>
      </c>
      <c r="F29" s="331"/>
      <c r="G29" s="304">
        <f t="shared" si="5"/>
        <v>13600</v>
      </c>
      <c r="H29" s="331"/>
      <c r="I29" s="304">
        <f t="shared" si="5"/>
        <v>13600</v>
      </c>
      <c r="J29" s="331"/>
      <c r="K29" s="304">
        <f t="shared" si="6"/>
        <v>13600</v>
      </c>
      <c r="L29" s="324"/>
      <c r="M29" s="324"/>
      <c r="N29" s="324"/>
      <c r="O29" s="324"/>
    </row>
    <row r="30" spans="1:15" ht="15.75" customHeight="1">
      <c r="A30" s="311" t="s">
        <v>361</v>
      </c>
      <c r="B30" s="301" t="s">
        <v>353</v>
      </c>
      <c r="C30" s="335">
        <f>SUM(C31:C32)</f>
        <v>13500</v>
      </c>
      <c r="D30" s="336"/>
      <c r="E30" s="314">
        <f t="shared" si="5"/>
        <v>13500</v>
      </c>
      <c r="F30" s="336"/>
      <c r="G30" s="314">
        <f t="shared" si="5"/>
        <v>13500</v>
      </c>
      <c r="H30" s="336"/>
      <c r="I30" s="314">
        <f t="shared" si="5"/>
        <v>13500</v>
      </c>
      <c r="J30" s="336"/>
      <c r="K30" s="314">
        <f t="shared" si="6"/>
        <v>13500</v>
      </c>
      <c r="L30" s="324"/>
      <c r="M30" s="324"/>
      <c r="N30" s="324"/>
      <c r="O30" s="324"/>
    </row>
    <row r="31" spans="1:15" ht="15.75" customHeight="1">
      <c r="A31" s="311" t="s">
        <v>362</v>
      </c>
      <c r="B31" s="301" t="s">
        <v>353</v>
      </c>
      <c r="C31" s="335">
        <v>12000</v>
      </c>
      <c r="D31" s="337"/>
      <c r="E31" s="314">
        <f t="shared" si="5"/>
        <v>12000</v>
      </c>
      <c r="F31" s="337"/>
      <c r="G31" s="314">
        <f t="shared" si="5"/>
        <v>12000</v>
      </c>
      <c r="H31" s="337"/>
      <c r="I31" s="314">
        <f t="shared" si="5"/>
        <v>12000</v>
      </c>
      <c r="J31" s="337"/>
      <c r="K31" s="314">
        <f t="shared" si="6"/>
        <v>12000</v>
      </c>
      <c r="L31" s="324"/>
      <c r="M31" s="324"/>
      <c r="N31" s="324"/>
      <c r="O31" s="324"/>
    </row>
    <row r="32" spans="1:15" ht="15.75" customHeight="1">
      <c r="A32" s="311" t="s">
        <v>363</v>
      </c>
      <c r="B32" s="301" t="s">
        <v>353</v>
      </c>
      <c r="C32" s="335">
        <v>1500</v>
      </c>
      <c r="D32" s="337"/>
      <c r="E32" s="314">
        <f t="shared" si="5"/>
        <v>1500</v>
      </c>
      <c r="F32" s="337"/>
      <c r="G32" s="314">
        <f t="shared" si="5"/>
        <v>1500</v>
      </c>
      <c r="H32" s="337"/>
      <c r="I32" s="314">
        <f t="shared" si="5"/>
        <v>1500</v>
      </c>
      <c r="J32" s="337"/>
      <c r="K32" s="314">
        <f t="shared" si="6"/>
        <v>1500</v>
      </c>
      <c r="L32" s="324"/>
      <c r="M32" s="324"/>
      <c r="N32" s="324"/>
      <c r="O32" s="324"/>
    </row>
    <row r="33" spans="1:15" ht="15.75" customHeight="1">
      <c r="A33" s="332" t="s">
        <v>364</v>
      </c>
      <c r="B33" s="301" t="s">
        <v>353</v>
      </c>
      <c r="C33" s="302">
        <v>0</v>
      </c>
      <c r="D33" s="331"/>
      <c r="E33" s="304">
        <f t="shared" si="5"/>
        <v>0</v>
      </c>
      <c r="F33" s="331"/>
      <c r="G33" s="304">
        <f t="shared" si="5"/>
        <v>0</v>
      </c>
      <c r="H33" s="331"/>
      <c r="I33" s="304">
        <f t="shared" si="5"/>
        <v>0</v>
      </c>
      <c r="J33" s="331"/>
      <c r="K33" s="304">
        <f t="shared" si="6"/>
        <v>0</v>
      </c>
      <c r="L33" s="324"/>
      <c r="M33" s="324"/>
      <c r="N33" s="324"/>
      <c r="O33" s="324"/>
    </row>
    <row r="34" spans="1:15" ht="15.75" customHeight="1" thickBot="1">
      <c r="A34" s="338" t="s">
        <v>368</v>
      </c>
      <c r="B34" s="339" t="s">
        <v>360</v>
      </c>
      <c r="C34" s="322">
        <v>20000</v>
      </c>
      <c r="D34" s="340"/>
      <c r="E34" s="341">
        <f t="shared" si="5"/>
        <v>20000</v>
      </c>
      <c r="F34" s="340"/>
      <c r="G34" s="341">
        <f t="shared" si="5"/>
        <v>20000</v>
      </c>
      <c r="H34" s="340"/>
      <c r="I34" s="341">
        <f t="shared" si="5"/>
        <v>20000</v>
      </c>
      <c r="J34" s="340"/>
      <c r="K34" s="341">
        <f t="shared" si="6"/>
        <v>20000</v>
      </c>
      <c r="L34" s="324"/>
      <c r="M34" s="324"/>
      <c r="N34" s="324"/>
      <c r="O34" s="324"/>
    </row>
    <row r="35" spans="1:15" ht="15.75" customHeight="1">
      <c r="A35" s="342" t="s">
        <v>371</v>
      </c>
      <c r="B35" s="343"/>
      <c r="C35" s="344"/>
      <c r="D35" s="345"/>
      <c r="E35" s="346"/>
      <c r="F35" s="345"/>
      <c r="G35" s="346"/>
      <c r="H35" s="345"/>
      <c r="I35" s="346"/>
      <c r="J35" s="345"/>
      <c r="K35" s="346"/>
      <c r="L35" s="324"/>
      <c r="M35" s="324"/>
      <c r="N35" s="324"/>
      <c r="O35" s="324"/>
    </row>
    <row r="36" spans="1:15" ht="15.75" customHeight="1">
      <c r="A36" s="305" t="s">
        <v>352</v>
      </c>
      <c r="B36" s="301" t="s">
        <v>353</v>
      </c>
      <c r="C36" s="306">
        <v>274</v>
      </c>
      <c r="D36" s="307"/>
      <c r="E36" s="347">
        <f>SUM(C36:D36)</f>
        <v>274</v>
      </c>
      <c r="F36" s="307"/>
      <c r="G36" s="347">
        <f>SUM(E36:F36)</f>
        <v>274</v>
      </c>
      <c r="H36" s="307"/>
      <c r="I36" s="347">
        <f>SUM(G36:H36)</f>
        <v>274</v>
      </c>
      <c r="J36" s="307">
        <v>-174</v>
      </c>
      <c r="K36" s="347">
        <f>SUM(I36:J36)</f>
        <v>100</v>
      </c>
      <c r="L36" s="324"/>
      <c r="M36" s="324"/>
      <c r="N36" s="324"/>
      <c r="O36" s="324"/>
    </row>
    <row r="37" spans="1:15" ht="15.75" customHeight="1">
      <c r="A37" s="305" t="s">
        <v>354</v>
      </c>
      <c r="B37" s="301" t="s">
        <v>353</v>
      </c>
      <c r="C37" s="306">
        <f aca="true" t="shared" si="7" ref="C37:I37">SUM(C43+C36)</f>
        <v>4275</v>
      </c>
      <c r="D37" s="419">
        <f t="shared" si="7"/>
        <v>0</v>
      </c>
      <c r="E37" s="347">
        <f t="shared" si="7"/>
        <v>4275</v>
      </c>
      <c r="F37" s="347">
        <f t="shared" si="7"/>
        <v>451</v>
      </c>
      <c r="G37" s="347">
        <f t="shared" si="7"/>
        <v>4726</v>
      </c>
      <c r="H37" s="347">
        <f t="shared" si="7"/>
        <v>0</v>
      </c>
      <c r="I37" s="347">
        <f t="shared" si="7"/>
        <v>4726</v>
      </c>
      <c r="J37" s="347">
        <v>-174</v>
      </c>
      <c r="K37" s="347">
        <f>SUM(K43+K36)</f>
        <v>4552</v>
      </c>
      <c r="L37" s="324"/>
      <c r="M37" s="324"/>
      <c r="N37" s="324"/>
      <c r="O37" s="324"/>
    </row>
    <row r="38" spans="1:15" ht="15.75" customHeight="1">
      <c r="A38" s="305" t="s">
        <v>355</v>
      </c>
      <c r="B38" s="301" t="s">
        <v>353</v>
      </c>
      <c r="C38" s="306">
        <f aca="true" t="shared" si="8" ref="C38:I38">SUM(C44)</f>
        <v>0</v>
      </c>
      <c r="D38" s="419">
        <f t="shared" si="8"/>
        <v>500</v>
      </c>
      <c r="E38" s="347">
        <f t="shared" si="8"/>
        <v>500</v>
      </c>
      <c r="F38" s="419">
        <f t="shared" si="8"/>
        <v>-451</v>
      </c>
      <c r="G38" s="347">
        <f t="shared" si="8"/>
        <v>49</v>
      </c>
      <c r="H38" s="419">
        <f t="shared" si="8"/>
        <v>0</v>
      </c>
      <c r="I38" s="347">
        <f t="shared" si="8"/>
        <v>49</v>
      </c>
      <c r="J38" s="419"/>
      <c r="K38" s="347">
        <f>SUM(K44)</f>
        <v>49</v>
      </c>
      <c r="L38" s="324"/>
      <c r="M38" s="324"/>
      <c r="N38" s="324"/>
      <c r="O38" s="324"/>
    </row>
    <row r="39" spans="1:15" ht="15.75" customHeight="1">
      <c r="A39" s="305" t="s">
        <v>356</v>
      </c>
      <c r="B39" s="301" t="s">
        <v>353</v>
      </c>
      <c r="C39" s="306">
        <v>1100</v>
      </c>
      <c r="D39" s="307"/>
      <c r="E39" s="347">
        <f aca="true" t="shared" si="9" ref="E39:I46">SUM(C39:D39)</f>
        <v>1100</v>
      </c>
      <c r="F39" s="307"/>
      <c r="G39" s="347">
        <f t="shared" si="9"/>
        <v>1100</v>
      </c>
      <c r="H39" s="307"/>
      <c r="I39" s="347">
        <f t="shared" si="9"/>
        <v>1100</v>
      </c>
      <c r="J39" s="307">
        <v>-120</v>
      </c>
      <c r="K39" s="347">
        <f>SUM(I39:J39)</f>
        <v>980</v>
      </c>
      <c r="L39" s="324"/>
      <c r="M39" s="324"/>
      <c r="N39" s="324"/>
      <c r="O39" s="324"/>
    </row>
    <row r="40" spans="1:15" ht="15.75" customHeight="1">
      <c r="A40" s="305" t="s">
        <v>357</v>
      </c>
      <c r="B40" s="310" t="s">
        <v>358</v>
      </c>
      <c r="C40" s="306">
        <v>4</v>
      </c>
      <c r="D40" s="307"/>
      <c r="E40" s="347">
        <f t="shared" si="9"/>
        <v>4</v>
      </c>
      <c r="F40" s="307"/>
      <c r="G40" s="347">
        <f t="shared" si="9"/>
        <v>4</v>
      </c>
      <c r="H40" s="307"/>
      <c r="I40" s="347">
        <f t="shared" si="9"/>
        <v>4</v>
      </c>
      <c r="J40" s="307"/>
      <c r="K40" s="347">
        <f>SUM(I40:J40)</f>
        <v>4</v>
      </c>
      <c r="L40" s="324"/>
      <c r="M40" s="324"/>
      <c r="N40" s="324"/>
      <c r="O40" s="324"/>
    </row>
    <row r="41" spans="1:15" ht="15.75" customHeight="1">
      <c r="A41" s="305" t="s">
        <v>359</v>
      </c>
      <c r="B41" s="310" t="s">
        <v>360</v>
      </c>
      <c r="C41" s="306">
        <v>22916</v>
      </c>
      <c r="D41" s="307"/>
      <c r="E41" s="347">
        <f t="shared" si="9"/>
        <v>22916</v>
      </c>
      <c r="F41" s="307"/>
      <c r="G41" s="347">
        <f t="shared" si="9"/>
        <v>22916</v>
      </c>
      <c r="H41" s="307"/>
      <c r="I41" s="347">
        <f t="shared" si="9"/>
        <v>22916</v>
      </c>
      <c r="J41" s="307">
        <v>-2499</v>
      </c>
      <c r="K41" s="347">
        <f>SUM(I41:J41)</f>
        <v>20417</v>
      </c>
      <c r="L41" s="324"/>
      <c r="M41" s="324"/>
      <c r="N41" s="324"/>
      <c r="O41" s="324"/>
    </row>
    <row r="42" spans="1:11" ht="15.75" customHeight="1">
      <c r="A42" s="311" t="s">
        <v>361</v>
      </c>
      <c r="B42" s="301" t="s">
        <v>353</v>
      </c>
      <c r="C42" s="312">
        <f aca="true" t="shared" si="10" ref="C42:I42">SUM(C43:C44)</f>
        <v>4001</v>
      </c>
      <c r="D42" s="313">
        <f t="shared" si="10"/>
        <v>500</v>
      </c>
      <c r="E42" s="348">
        <f t="shared" si="10"/>
        <v>4501</v>
      </c>
      <c r="F42" s="348">
        <f t="shared" si="10"/>
        <v>0</v>
      </c>
      <c r="G42" s="348">
        <f t="shared" si="10"/>
        <v>4501</v>
      </c>
      <c r="H42" s="348">
        <f t="shared" si="10"/>
        <v>0</v>
      </c>
      <c r="I42" s="348">
        <f t="shared" si="10"/>
        <v>4501</v>
      </c>
      <c r="J42" s="348">
        <f>SUM(J43:J44)</f>
        <v>0</v>
      </c>
      <c r="K42" s="348">
        <f>SUM(K43:K44)</f>
        <v>4501</v>
      </c>
    </row>
    <row r="43" spans="1:11" ht="15.75" customHeight="1">
      <c r="A43" s="311" t="s">
        <v>362</v>
      </c>
      <c r="B43" s="301" t="s">
        <v>353</v>
      </c>
      <c r="C43" s="312">
        <v>4001</v>
      </c>
      <c r="D43" s="313">
        <v>0</v>
      </c>
      <c r="E43" s="348">
        <f t="shared" si="9"/>
        <v>4001</v>
      </c>
      <c r="F43" s="313">
        <v>451</v>
      </c>
      <c r="G43" s="348">
        <f t="shared" si="9"/>
        <v>4452</v>
      </c>
      <c r="H43" s="313">
        <v>0</v>
      </c>
      <c r="I43" s="348">
        <f t="shared" si="9"/>
        <v>4452</v>
      </c>
      <c r="J43" s="313">
        <v>0</v>
      </c>
      <c r="K43" s="348">
        <f>SUM(I43:J43)</f>
        <v>4452</v>
      </c>
    </row>
    <row r="44" spans="1:11" ht="15.75" customHeight="1">
      <c r="A44" s="311" t="s">
        <v>363</v>
      </c>
      <c r="B44" s="301" t="s">
        <v>353</v>
      </c>
      <c r="C44" s="312">
        <v>0</v>
      </c>
      <c r="D44" s="313">
        <v>500</v>
      </c>
      <c r="E44" s="348">
        <f t="shared" si="9"/>
        <v>500</v>
      </c>
      <c r="F44" s="313">
        <v>-451</v>
      </c>
      <c r="G44" s="348">
        <f t="shared" si="9"/>
        <v>49</v>
      </c>
      <c r="H44" s="313">
        <v>0</v>
      </c>
      <c r="I44" s="348">
        <f t="shared" si="9"/>
        <v>49</v>
      </c>
      <c r="J44" s="313">
        <v>0</v>
      </c>
      <c r="K44" s="348">
        <f>SUM(I44:J44)</f>
        <v>49</v>
      </c>
    </row>
    <row r="45" spans="1:11" ht="15.75" customHeight="1">
      <c r="A45" s="305" t="s">
        <v>364</v>
      </c>
      <c r="B45" s="301" t="s">
        <v>353</v>
      </c>
      <c r="C45" s="306">
        <v>0</v>
      </c>
      <c r="D45" s="307"/>
      <c r="E45" s="347">
        <f t="shared" si="9"/>
        <v>0</v>
      </c>
      <c r="F45" s="307"/>
      <c r="G45" s="347">
        <f t="shared" si="9"/>
        <v>0</v>
      </c>
      <c r="H45" s="307"/>
      <c r="I45" s="347">
        <f t="shared" si="9"/>
        <v>0</v>
      </c>
      <c r="J45" s="307"/>
      <c r="K45" s="347">
        <f>SUM(I45:J45)</f>
        <v>0</v>
      </c>
    </row>
    <row r="46" spans="1:11" ht="15.75" customHeight="1" thickBot="1">
      <c r="A46" s="321" t="s">
        <v>368</v>
      </c>
      <c r="B46" s="339" t="s">
        <v>360</v>
      </c>
      <c r="C46" s="322">
        <v>10000</v>
      </c>
      <c r="D46" s="323"/>
      <c r="E46" s="349">
        <f t="shared" si="9"/>
        <v>10000</v>
      </c>
      <c r="F46" s="323"/>
      <c r="G46" s="349">
        <f t="shared" si="9"/>
        <v>10000</v>
      </c>
      <c r="H46" s="323"/>
      <c r="I46" s="349">
        <f t="shared" si="9"/>
        <v>10000</v>
      </c>
      <c r="J46" s="323"/>
      <c r="K46" s="349">
        <f>SUM(I46:J46)</f>
        <v>10000</v>
      </c>
    </row>
  </sheetData>
  <sheetProtection/>
  <printOptions/>
  <pageMargins left="0.81" right="0.787401575" top="0.984251969" bottom="0.984251969" header="0.4921259845" footer="0.492125984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Ostrochovska</cp:lastModifiedBy>
  <cp:lastPrinted>2008-09-24T10:47:11Z</cp:lastPrinted>
  <dcterms:created xsi:type="dcterms:W3CDTF">1997-01-24T11:07:25Z</dcterms:created>
  <dcterms:modified xsi:type="dcterms:W3CDTF">2008-10-06T16:07:38Z</dcterms:modified>
  <cp:category/>
  <cp:version/>
  <cp:contentType/>
  <cp:contentStatus/>
</cp:coreProperties>
</file>