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ríjmy" sheetId="1" r:id="rId1"/>
    <sheet name="príspevkové" sheetId="2" r:id="rId2"/>
    <sheet name="Výdavky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Slepickova</author>
    <author>Jansurova</author>
  </authors>
  <commentList>
    <comment ref="C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E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C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
</t>
        </r>
      </text>
    </comment>
    <comment ref="E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G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F6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202576-prevádzka škôl
1118-odbor školstva</t>
        </r>
      </text>
    </comment>
    <comment ref="G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F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kapitálové ?</t>
        </r>
      </text>
    </comment>
    <comment ref="F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stavebný úrad - pokuty za porušenie stav. zákona</t>
        </r>
      </text>
    </comment>
  </commentList>
</comments>
</file>

<file path=xl/comments3.xml><?xml version="1.0" encoding="utf-8"?>
<comments xmlns="http://schemas.openxmlformats.org/spreadsheetml/2006/main">
  <authors>
    <author>Slepickova</author>
  </authors>
  <commentList>
    <comment ref="D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E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D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E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C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Inštitucionálna podpora organizácií,Žilinský komunitný fond</t>
        </r>
      </text>
    </comment>
    <comment ref="D2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E2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D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D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E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D2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E2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D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E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D3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E3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D4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E4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D4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E4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D46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E46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D47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E47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F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F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F2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F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F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F2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F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F3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F4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F4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F46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F47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G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audit</t>
        </r>
      </text>
    </comment>
    <comment ref="H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G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H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G2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G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G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G2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G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G3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G4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G4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G46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G47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H2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H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H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H2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H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H3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H4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H4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H46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H47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G1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100 - Kriš.</t>
        </r>
      </text>
    </comment>
    <comment ref="G3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610 Krišt.</t>
        </r>
      </text>
    </comment>
    <comment ref="G1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230 Kriš.</t>
        </r>
      </text>
    </comment>
    <comment ref="G3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60 Krišt.</t>
        </r>
      </text>
    </comment>
    <comment ref="G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Dolný Val, dažďová kanalizácia</t>
        </r>
      </text>
    </comment>
  </commentList>
</comments>
</file>

<file path=xl/sharedStrings.xml><?xml version="1.0" encoding="utf-8"?>
<sst xmlns="http://schemas.openxmlformats.org/spreadsheetml/2006/main" count="795" uniqueCount="377">
  <si>
    <t>Daňové príjmy</t>
  </si>
  <si>
    <t>Dane z príjmov a kapitálového majetku</t>
  </si>
  <si>
    <t>Daň z príjmov fyzickej osoby</t>
  </si>
  <si>
    <t>111 003</t>
  </si>
  <si>
    <t>Výnos dane z príjmov poukázaný územnej samospráve</t>
  </si>
  <si>
    <t>120</t>
  </si>
  <si>
    <t>Dane z majetku</t>
  </si>
  <si>
    <t>Daň z nehnuteľností</t>
  </si>
  <si>
    <t>z  pozemkov</t>
  </si>
  <si>
    <t>zo  stavieb</t>
  </si>
  <si>
    <t>z bytov  a nebytových priestorov  v bytovom dome</t>
  </si>
  <si>
    <t>Dane za tovary a služby</t>
  </si>
  <si>
    <t>Dane za špecifické služby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</si>
  <si>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</si>
  <si>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</si>
  <si>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</si>
  <si>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</si>
  <si>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</si>
  <si>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</si>
  <si>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</si>
  <si>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</si>
  <si>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</si>
  <si>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</si>
  <si>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</si>
  <si>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 xml:space="preserve">Za úžívanie verejného priestranstva </t>
  </si>
  <si>
    <t>Nedaňové príjmy</t>
  </si>
  <si>
    <t>Príjmy z podnikania a z vlastníctva majetku</t>
  </si>
  <si>
    <t xml:space="preserve">Príjmy z podnikania </t>
  </si>
  <si>
    <t>Dividendy</t>
  </si>
  <si>
    <t>Príjmy z vlastníctva majetku</t>
  </si>
  <si>
    <t>Z prenajatých pozemkov</t>
  </si>
  <si>
    <t xml:space="preserve">Z prenajatých budov, priestorov, objektov </t>
  </si>
  <si>
    <t>Z prenajatých budov, priestorov, objektov- školské zariadenia</t>
  </si>
  <si>
    <t>Administratívne poplatky a iné poplatky a platby</t>
  </si>
  <si>
    <t>Administratívne poplatky</t>
  </si>
  <si>
    <t>Ostatné poplatky (napr. správne poplatky)</t>
  </si>
  <si>
    <t>Licencie</t>
  </si>
  <si>
    <t xml:space="preserve">Pokuty, penále a iné sankcie </t>
  </si>
  <si>
    <t>Za porušenie finančnej disciplíny</t>
  </si>
  <si>
    <t>Za porušenie predpisov</t>
  </si>
  <si>
    <t>Za predaj výrobkov,tovarov a služieb</t>
  </si>
  <si>
    <t>Za stravné</t>
  </si>
  <si>
    <t>Ďalšie administr.poplatky a iné poplatky a platby</t>
  </si>
  <si>
    <t>Za znečisťovanie ovzdušia</t>
  </si>
  <si>
    <t xml:space="preserve">Kapitálové príjmy </t>
  </si>
  <si>
    <t>Príjem z predaja kapitálových aktív</t>
  </si>
  <si>
    <t>Z predaja budov</t>
  </si>
  <si>
    <t>Z predaja bytov</t>
  </si>
  <si>
    <t>Príjem z predaja pozemkov a nehmotných aktív</t>
  </si>
  <si>
    <t>Z predaja pozemkov</t>
  </si>
  <si>
    <t>Úroky z účtov finančného hospodárenia</t>
  </si>
  <si>
    <t>Úroky z termínovaných vkladov</t>
  </si>
  <si>
    <t>Iné nedaňové príjmy</t>
  </si>
  <si>
    <t>Z výťažkov z lotérií a iných podobných hier</t>
  </si>
  <si>
    <t>Iné / spoločenská hodnota drevín /</t>
  </si>
  <si>
    <t>Granty a transfery</t>
  </si>
  <si>
    <t>Tuzemské bežné granty a transfery</t>
  </si>
  <si>
    <t>Transfery v rámci verejnej správy</t>
  </si>
  <si>
    <t>Na prenesené kompetencie - školstvo</t>
  </si>
  <si>
    <t>Na prenesené kompetencie - matrika</t>
  </si>
  <si>
    <t>Na prenesené kompetencie - ŠFRB</t>
  </si>
  <si>
    <t>Na prenesené kompetencie - stavebný úrad</t>
  </si>
  <si>
    <t>Na prenesené kompetencie - register obyvateľstva</t>
  </si>
  <si>
    <t>Na prenesené kompetencie - pozemné komunikácie</t>
  </si>
  <si>
    <t>Na prenesené kompetencie - aktivačné práce</t>
  </si>
  <si>
    <t>Na prenesené kompetencie - životné prostredie</t>
  </si>
  <si>
    <t>Recyklačný fond</t>
  </si>
  <si>
    <t>Tuzemské kapitálové granty a transfery</t>
  </si>
  <si>
    <t>Na výstavbu nájomných bytov</t>
  </si>
  <si>
    <t>Zahraničné transfery</t>
  </si>
  <si>
    <t>Prostriedky z rozpočtu EÚ</t>
  </si>
  <si>
    <t>Príjmové finančné operácie</t>
  </si>
  <si>
    <t>Príjmy z transakcií s finančnými aktívami a pasívami</t>
  </si>
  <si>
    <t>Príjmy z ostatných finančných operácií</t>
  </si>
  <si>
    <t xml:space="preserve">Prevod prostriedkov z  peňažných fondov </t>
  </si>
  <si>
    <t>Prijaté úvery,pôžičky a návratné finančné výpomoci</t>
  </si>
  <si>
    <t>Tuzemské úvery, pôžičky a návratné finančné výpomoci</t>
  </si>
  <si>
    <t>Bankové úvery</t>
  </si>
  <si>
    <t>REKAPITULÁCIA :</t>
  </si>
  <si>
    <t>Bežné príjmy:</t>
  </si>
  <si>
    <t>Kapitálové príjmy:</t>
  </si>
  <si>
    <t>Príjmové finančné operácie:</t>
  </si>
  <si>
    <t>Príjmy spolu bez PFO :</t>
  </si>
  <si>
    <t>Príjmy spolu :</t>
  </si>
  <si>
    <t>Mzdy, platy, sl.príjmy a ost.osobné vyrovnania</t>
  </si>
  <si>
    <t>Poistné a príspevok do poisťovní</t>
  </si>
  <si>
    <t>Tovary a služby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</si>
  <si>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</si>
  <si>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</si>
  <si>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</si>
  <si>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</si>
  <si>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</si>
  <si>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</si>
  <si>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</si>
  <si>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</si>
  <si>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</si>
  <si>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</si>
  <si>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</si>
  <si>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</si>
  <si>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Potraviny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</si>
  <si>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</si>
  <si>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</si>
  <si>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</si>
  <si>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</si>
  <si>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</si>
  <si>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</si>
  <si>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</si>
  <si>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</si>
  <si>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</si>
  <si>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</si>
  <si>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</si>
  <si>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</si>
  <si>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</si>
  <si>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</si>
  <si>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</si>
  <si>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</si>
  <si>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</si>
  <si>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</si>
  <si>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</si>
  <si>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</si>
  <si>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</si>
  <si>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</si>
  <si>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</si>
  <si>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</si>
  <si>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Dane</t>
  </si>
  <si>
    <t>Bežné transfery</t>
  </si>
  <si>
    <t>Bežný transfer občianskym združeniam - grantový systém</t>
  </si>
  <si>
    <t>Na členské</t>
  </si>
  <si>
    <t>Na odstupné</t>
  </si>
  <si>
    <t>Na odchodné</t>
  </si>
  <si>
    <t>Na nemocenské dávky</t>
  </si>
  <si>
    <t>Školenia, kurzy, semináre, porady, konferencie, symp.</t>
  </si>
  <si>
    <t>Školenia, kurzy, semináre, porady, konferencie......</t>
  </si>
  <si>
    <t>Poplatky,odvody</t>
  </si>
  <si>
    <t>Splácanie úrokov v tuzemsku</t>
  </si>
  <si>
    <t>Banke a pobočke zahraničnej banky</t>
  </si>
  <si>
    <t>Materiál</t>
  </si>
  <si>
    <t>Špeciálny materiál</t>
  </si>
  <si>
    <t>Knihy,časopisy,noviny</t>
  </si>
  <si>
    <t>Pracovné odevy, obuv a pracovné pomôcky</t>
  </si>
  <si>
    <t>634 001</t>
  </si>
  <si>
    <t>Palivo, mazivá, oleje, špeciálne kvapaliny</t>
  </si>
  <si>
    <t>Servis, údržba, opravy a výdavky s tým spojené</t>
  </si>
  <si>
    <t>Občianske združeniam a nadáciam</t>
  </si>
  <si>
    <t>Policajné služby</t>
  </si>
  <si>
    <t>Propagácia,reklama,inzercia</t>
  </si>
  <si>
    <t>Prevádz.stroje a zariadenia</t>
  </si>
  <si>
    <t>pracovné odevy, náradie, materiál</t>
  </si>
  <si>
    <t xml:space="preserve">Štúdie,posudky </t>
  </si>
  <si>
    <t>Dotácie DPMŽ s.r.o.</t>
  </si>
  <si>
    <t>Bežný transfer príspev. organizácii Turistická inf.kanc.</t>
  </si>
  <si>
    <t>Vodné,stočné</t>
  </si>
  <si>
    <t xml:space="preserve">Údržba chodníkov </t>
  </si>
  <si>
    <t xml:space="preserve">Odvoz komunál.odpadov </t>
  </si>
  <si>
    <t>Údržba zelene</t>
  </si>
  <si>
    <t xml:space="preserve">Údržba cintorínov </t>
  </si>
  <si>
    <t>Údržba (fontány,verejné WC,lavičky...)</t>
  </si>
  <si>
    <t>632 001</t>
  </si>
  <si>
    <t>Energie</t>
  </si>
  <si>
    <t>Údržba</t>
  </si>
  <si>
    <t>Bežný transfer</t>
  </si>
  <si>
    <t>Bežný transfer príspevkovej organizácii MKP</t>
  </si>
  <si>
    <t>Bežný transfer - Športová hala</t>
  </si>
  <si>
    <t>Dotácia právnickým osobám - MsHK a.s.</t>
  </si>
  <si>
    <t>Bežný transfer občianskym združeniam - Výročie Žiliny</t>
  </si>
  <si>
    <t>Bežný transfer príspevkovej org. - Mestské divadlo</t>
  </si>
  <si>
    <t>Bežný transfer cirkvi</t>
  </si>
  <si>
    <t>Rozpočtovej organizácii</t>
  </si>
  <si>
    <t>Rozpočtovej organizácii - školské jedálne pri ZŠ</t>
  </si>
  <si>
    <t>Rozpočtovej organizácii - školské kluby detí pri ZŠ</t>
  </si>
  <si>
    <t>Rozpočtovej organizácii - ZŠ- prenesené komp.</t>
  </si>
  <si>
    <t>Rozpočtovej organizácii - základné umelecké školy</t>
  </si>
  <si>
    <t>Rozpočtovej organizácii - CVČ</t>
  </si>
  <si>
    <t xml:space="preserve">Rozpočtovej organizácii </t>
  </si>
  <si>
    <t>Konkurzy a súťaže</t>
  </si>
  <si>
    <t>Štúdie,expertízy, posudky</t>
  </si>
  <si>
    <t>Cestovné</t>
  </si>
  <si>
    <t>Bežný transfer občianskym združeniam</t>
  </si>
  <si>
    <t>Odchodné</t>
  </si>
  <si>
    <t>Špeciálne služby -pohreby</t>
  </si>
  <si>
    <t>Transfery jednotlivcom a neziskovým právn. os.</t>
  </si>
  <si>
    <t>Na dávku v hmotnej núdzi a príspevky k dávke</t>
  </si>
  <si>
    <t>10.7.0.4</t>
  </si>
  <si>
    <t>Bežné výdavky spolu:</t>
  </si>
  <si>
    <t>Výdavky verejnej správy</t>
  </si>
  <si>
    <t>Nákup pozemkov</t>
  </si>
  <si>
    <t>Nákup softvéru</t>
  </si>
  <si>
    <t>Nákup interiérového vybavenia</t>
  </si>
  <si>
    <t>Nákup telekomunik.techniky</t>
  </si>
  <si>
    <t>Nákup prevádzk. strojov, prístr., zariadení....</t>
  </si>
  <si>
    <t>Nákup špeciálnych strojov,prístrojov, zariadení....</t>
  </si>
  <si>
    <t>Nákup osobných automobilov</t>
  </si>
  <si>
    <t xml:space="preserve">Rekonštrukcie a modernizácie </t>
  </si>
  <si>
    <t>Nákup špec.strojov</t>
  </si>
  <si>
    <t>06.1.0</t>
  </si>
  <si>
    <t>Rozvoj bývania</t>
  </si>
  <si>
    <t>Investície ( stavby)</t>
  </si>
  <si>
    <t>06.4.0</t>
  </si>
  <si>
    <t>Verejné osvetlenie</t>
  </si>
  <si>
    <t>08.1.0</t>
  </si>
  <si>
    <t>Rekreačné a športové služby</t>
  </si>
  <si>
    <t xml:space="preserve">Kapitálový transfer pre príspev.organizáciu  MKP </t>
  </si>
  <si>
    <t>Divadlá</t>
  </si>
  <si>
    <t>Kapitálový transfer pre Mestské divadlo</t>
  </si>
  <si>
    <t>Predškolská výchova - detské jasle</t>
  </si>
  <si>
    <t xml:space="preserve">Nákup prevádzk. strojov, prístr., zariadení, techniky </t>
  </si>
  <si>
    <t xml:space="preserve">09.1.1.1 </t>
  </si>
  <si>
    <t>Predškolská výchova - Materské školy</t>
  </si>
  <si>
    <t xml:space="preserve">Kapitálový transfer </t>
  </si>
  <si>
    <t>Kapitálové výdavky spolu:</t>
  </si>
  <si>
    <t xml:space="preserve">Výdavkové finančné operácie </t>
  </si>
  <si>
    <t>Splácanie tuzemskej istiny z bankových úverov dlh.</t>
  </si>
  <si>
    <t>Bežné výdavky :</t>
  </si>
  <si>
    <t>Kapitálové výdavky :</t>
  </si>
  <si>
    <t>Výdavkové finančné operácie :</t>
  </si>
  <si>
    <t>Výdavky spolu bez FO :</t>
  </si>
  <si>
    <t>Bežné príjmy :</t>
  </si>
  <si>
    <t>Kapitálové príjmy :</t>
  </si>
  <si>
    <t>Rozpočtové príjmy spolu</t>
  </si>
  <si>
    <t>Bežné výdavky spolu</t>
  </si>
  <si>
    <t>Kapitálové výdavky spolu</t>
  </si>
  <si>
    <t>Výdavkové finančné operácie</t>
  </si>
  <si>
    <t>Rozpočtové výdavky spolu</t>
  </si>
  <si>
    <t>Bežný rozpočet</t>
  </si>
  <si>
    <t>Kapitálový rozpočet</t>
  </si>
  <si>
    <t>Finančné operácie</t>
  </si>
  <si>
    <t>Hospodárenie celkom</t>
  </si>
  <si>
    <t>133 013</t>
  </si>
  <si>
    <t>Za komunálne odpady a drobné stavebné odpady</t>
  </si>
  <si>
    <t>Cestná doprava</t>
  </si>
  <si>
    <t>Projektová dokumentácia</t>
  </si>
  <si>
    <t>Projektová dokumentácia ( k žiadostiam z Eurofondov)</t>
  </si>
  <si>
    <t>PRÍJMY</t>
  </si>
  <si>
    <t>VÝDAVKY</t>
  </si>
  <si>
    <t>tab.č.1</t>
  </si>
  <si>
    <t>v tis. Sk</t>
  </si>
  <si>
    <t>str.č. 1</t>
  </si>
  <si>
    <t>str.č.2</t>
  </si>
  <si>
    <t>str.č. 3</t>
  </si>
  <si>
    <t>str.č. 4</t>
  </si>
  <si>
    <t>str.č. 5</t>
  </si>
  <si>
    <t>str.č. 6</t>
  </si>
  <si>
    <t>str.č. 7</t>
  </si>
  <si>
    <t>str.č. 8</t>
  </si>
  <si>
    <t>str.č. 9</t>
  </si>
  <si>
    <t xml:space="preserve">tab.č.2 </t>
  </si>
  <si>
    <t>Bežné výdavky</t>
  </si>
  <si>
    <t>Rozpočtové výdavky spolu :</t>
  </si>
  <si>
    <t>str.č. 10</t>
  </si>
  <si>
    <t>292 027</t>
  </si>
  <si>
    <t>Pôvodný rozpočet na rok 2008</t>
  </si>
  <si>
    <t>Upravený rozpočet na rok 2008</t>
  </si>
  <si>
    <t>Bežný transfer občianskym združeniam - grant. systém</t>
  </si>
  <si>
    <t>Bežný transfer obč.združeniam - (Staromestské sláv., ...)</t>
  </si>
  <si>
    <t>08.2.0.1 Divadlá</t>
  </si>
  <si>
    <t>03.1.0</t>
  </si>
  <si>
    <t xml:space="preserve">01.1.1.6 </t>
  </si>
  <si>
    <t>Výdavky verejnej správy-ŠFRB</t>
  </si>
  <si>
    <t>Výdavky verejnej správy- pozemné komunikácie</t>
  </si>
  <si>
    <t>Výdavky verejnej správy- životné prostredie</t>
  </si>
  <si>
    <t>Výdavky verejnej správy-stavebný úrad</t>
  </si>
  <si>
    <t>Matričná činnosť</t>
  </si>
  <si>
    <t>Všeobecné verejné služby - register obyvateľstva</t>
  </si>
  <si>
    <t>01.3.3</t>
  </si>
  <si>
    <t>01.6.0</t>
  </si>
  <si>
    <t xml:space="preserve">Transakcie verejného dlhu </t>
  </si>
  <si>
    <t xml:space="preserve">01.7.0 </t>
  </si>
  <si>
    <t xml:space="preserve">02.2.0 </t>
  </si>
  <si>
    <t>Civilná obrana</t>
  </si>
  <si>
    <t>Ochrana pred požiarmi</t>
  </si>
  <si>
    <t xml:space="preserve">03.2.0 </t>
  </si>
  <si>
    <t>Všeobecná ekonomická a obchodná oblasť - jedáleň MÚ</t>
  </si>
  <si>
    <t xml:space="preserve">04.1.1  </t>
  </si>
  <si>
    <t>Všeobecná pracovná oblasť</t>
  </si>
  <si>
    <t xml:space="preserve">04.1.2 </t>
  </si>
  <si>
    <t>Veterinárna oblasť</t>
  </si>
  <si>
    <t xml:space="preserve">04.2.1.3 </t>
  </si>
  <si>
    <t>Lesníctvo</t>
  </si>
  <si>
    <t xml:space="preserve">04.2.2 </t>
  </si>
  <si>
    <t>Výstavba</t>
  </si>
  <si>
    <t xml:space="preserve">04.4.3 </t>
  </si>
  <si>
    <t xml:space="preserve">04.5.1 </t>
  </si>
  <si>
    <t>Správa a údržba ciest</t>
  </si>
  <si>
    <t xml:space="preserve">04.5.1.3 </t>
  </si>
  <si>
    <t>Cestovný ruch</t>
  </si>
  <si>
    <t xml:space="preserve">04.7.3 </t>
  </si>
  <si>
    <t>Nakladanie s odpadmi</t>
  </si>
  <si>
    <t xml:space="preserve">05.1.0 </t>
  </si>
  <si>
    <t xml:space="preserve">05.6.0 </t>
  </si>
  <si>
    <t>Ochrana životného prostredia</t>
  </si>
  <si>
    <t xml:space="preserve">06.2.0 </t>
  </si>
  <si>
    <t>Rozvoj obcí</t>
  </si>
  <si>
    <t xml:space="preserve">06.3.0 </t>
  </si>
  <si>
    <t>Zásobovanie vodou</t>
  </si>
  <si>
    <t xml:space="preserve">06.4.0 </t>
  </si>
  <si>
    <t xml:space="preserve">06.6.0 </t>
  </si>
  <si>
    <t xml:space="preserve">08.1.0 </t>
  </si>
  <si>
    <t xml:space="preserve">08.2.0 </t>
  </si>
  <si>
    <t>Kultúrne služby</t>
  </si>
  <si>
    <t xml:space="preserve">08.2.0.3 </t>
  </si>
  <si>
    <t>Kultúrne zariadenia - kultúrne domy</t>
  </si>
  <si>
    <t xml:space="preserve">08.2.0.9 </t>
  </si>
  <si>
    <t>Ostatné kultúrne služby</t>
  </si>
  <si>
    <t xml:space="preserve">08.4.0 </t>
  </si>
  <si>
    <t>Náboženské služby</t>
  </si>
  <si>
    <t xml:space="preserve">09.1.1  </t>
  </si>
  <si>
    <t xml:space="preserve">09.1.2  </t>
  </si>
  <si>
    <t>Základné vzdelanie</t>
  </si>
  <si>
    <t xml:space="preserve">09.5.0.1 </t>
  </si>
  <si>
    <t>Zariadenia pre záujmové vzdelávanie</t>
  </si>
  <si>
    <t xml:space="preserve">09.5.0.2 </t>
  </si>
  <si>
    <t>Centrá voľného času</t>
  </si>
  <si>
    <t xml:space="preserve">09.6.0.7 </t>
  </si>
  <si>
    <t>Stredisko služieb škole</t>
  </si>
  <si>
    <t xml:space="preserve">10.2.0 </t>
  </si>
  <si>
    <t>Staroba - jedáleň dôchodcov,kluby dôchodcov</t>
  </si>
  <si>
    <t xml:space="preserve">10.2.0.2 </t>
  </si>
  <si>
    <t>Ďalšie sociálne služby - opatrovateľské služby</t>
  </si>
  <si>
    <t xml:space="preserve">10.7.0.1 </t>
  </si>
  <si>
    <t>Dávky sociálnej pomoci</t>
  </si>
  <si>
    <t>Bývanie - Bytterm</t>
  </si>
  <si>
    <t>04.5.1</t>
  </si>
  <si>
    <t>08.2.0.1</t>
  </si>
  <si>
    <t>Pamiatková starostlivosť</t>
  </si>
  <si>
    <t xml:space="preserve">08.2.0.7 </t>
  </si>
  <si>
    <t xml:space="preserve">01.7.0  </t>
  </si>
  <si>
    <t>Transakcie verejného dlhu</t>
  </si>
  <si>
    <t xml:space="preserve">09.1.2 </t>
  </si>
  <si>
    <t>Dotácie DPMŽ s.r.o. - Regionálny rozvoj</t>
  </si>
  <si>
    <t xml:space="preserve">Vratka </t>
  </si>
  <si>
    <t>Zmena č.1</t>
  </si>
  <si>
    <t>Zmena  č.2</t>
  </si>
  <si>
    <t>Kapitálové výdavky</t>
  </si>
  <si>
    <t>SUMARIZÁCIA</t>
  </si>
  <si>
    <t>Regionálny rozvoj na rok 2008</t>
  </si>
  <si>
    <t>vratky</t>
  </si>
  <si>
    <t>Nákup licencií</t>
  </si>
  <si>
    <t>Kapitálový transfer pre TIK</t>
  </si>
  <si>
    <t>Projektová dokumentácia - stavby</t>
  </si>
  <si>
    <t>Rozpočet na rok 2008</t>
  </si>
  <si>
    <t>Poplatky a platby z nepriemysel. a náhod.predaja služ.</t>
  </si>
  <si>
    <t>Zostatok účelových fin.prostr. z predchádzajúcich rokov</t>
  </si>
  <si>
    <t>Úroky z tuzemských úverov, pôžičiek, návrat.finanč.výp.</t>
  </si>
  <si>
    <t>Z prenajatých budov, priestorov, objektov- byt.hosp.(II.účt.okr.)</t>
  </si>
  <si>
    <t>Z predaja bytov - bytové hospodárstvo (II.účtovný okruh)</t>
  </si>
  <si>
    <t>Úroky z termínovaných vkladov - byt. hospod.(II.účt.okruh)</t>
  </si>
  <si>
    <t>Rozpočet na rok 2008 - 2. zmena</t>
  </si>
  <si>
    <t>Vratka príspevku vyplývajúca z fin.vysporiadania za rok 2007</t>
  </si>
  <si>
    <t>Školstvo z roku 2007</t>
  </si>
  <si>
    <t>Mesto Žilina</t>
  </si>
  <si>
    <t>tab.č. 3</t>
  </si>
  <si>
    <t>Príspevkové organizácie Mesta Žilina</t>
  </si>
  <si>
    <t>str. č. 11</t>
  </si>
  <si>
    <t>Ukazovateľ</t>
  </si>
  <si>
    <t>Mer. jedn.</t>
  </si>
  <si>
    <t xml:space="preserve">Zmena č.  2  </t>
  </si>
  <si>
    <t>Mestské divadlo</t>
  </si>
  <si>
    <t>Vlastné príjmy</t>
  </si>
  <si>
    <t>tis. Sk</t>
  </si>
  <si>
    <t>Náklady neinvestičné</t>
  </si>
  <si>
    <t>Náklady investičné</t>
  </si>
  <si>
    <t>Mzdové prostriedky celkom</t>
  </si>
  <si>
    <t>Počet pracovníkov</t>
  </si>
  <si>
    <t>os.</t>
  </si>
  <si>
    <t>Priemerná mesačná mzda</t>
  </si>
  <si>
    <t>Sk</t>
  </si>
  <si>
    <t>Príspevok zriaďovateľa celkom:</t>
  </si>
  <si>
    <t xml:space="preserve">   z toho: - bežný</t>
  </si>
  <si>
    <t xml:space="preserve">                - kapitálový</t>
  </si>
  <si>
    <t>Hospodársky výsledok (zisk)</t>
  </si>
  <si>
    <t>Počet predstavení</t>
  </si>
  <si>
    <t>preds.</t>
  </si>
  <si>
    <t>Počet návštevníkov</t>
  </si>
  <si>
    <t>Limit na reprezentačné účely</t>
  </si>
  <si>
    <t>Mestská krytá plaváreň</t>
  </si>
  <si>
    <t>Sk.</t>
  </si>
  <si>
    <t>Turistická informačná kancelária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</si>
</sst>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</numFmts>
  <fonts count="45">
    <font>
      <sz val="10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E"/>
      <family val="0"/>
    </font>
    <font>
      <sz val="11"/>
      <name val="Arial"/>
      <family val="0"/>
    </font>
    <font>
      <b/>
      <i/>
      <sz val="11"/>
      <name val="Arial CE"/>
      <family val="0"/>
    </font>
    <font>
      <i/>
      <sz val="11"/>
      <name val="Arial"/>
      <family val="0"/>
    </font>
    <font>
      <b/>
      <sz val="11"/>
      <name val="Arial CE"/>
      <family val="0"/>
    </font>
    <font>
      <b/>
      <i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i/>
      <sz val="11"/>
      <name val="Arial CE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19" borderId="10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3" fontId="6" fillId="24" borderId="10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25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49" fontId="8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9" fillId="0" borderId="29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3" fontId="6" fillId="0" borderId="29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/>
    </xf>
    <xf numFmtId="0" fontId="6" fillId="24" borderId="30" xfId="0" applyFont="1" applyFill="1" applyBorder="1" applyAlignment="1">
      <alignment horizontal="left"/>
    </xf>
    <xf numFmtId="0" fontId="6" fillId="24" borderId="26" xfId="0" applyFont="1" applyFill="1" applyBorder="1" applyAlignment="1">
      <alignment horizontal="left"/>
    </xf>
    <xf numFmtId="3" fontId="6" fillId="24" borderId="3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3" fontId="9" fillId="0" borderId="31" xfId="0" applyNumberFormat="1" applyFont="1" applyFill="1" applyBorder="1" applyAlignment="1">
      <alignment horizontal="left"/>
    </xf>
    <xf numFmtId="0" fontId="8" fillId="19" borderId="0" xfId="0" applyFont="1" applyFill="1" applyAlignment="1">
      <alignment/>
    </xf>
    <xf numFmtId="3" fontId="6" fillId="0" borderId="2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6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/>
    </xf>
    <xf numFmtId="0" fontId="12" fillId="19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49" fontId="9" fillId="0" borderId="3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wrapText="1"/>
    </xf>
    <xf numFmtId="3" fontId="9" fillId="0" borderId="3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left"/>
    </xf>
    <xf numFmtId="49" fontId="9" fillId="0" borderId="34" xfId="0" applyNumberFormat="1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49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/>
    </xf>
    <xf numFmtId="0" fontId="9" fillId="0" borderId="40" xfId="0" applyFont="1" applyFill="1" applyBorder="1" applyAlignment="1">
      <alignment wrapText="1"/>
    </xf>
    <xf numFmtId="3" fontId="9" fillId="0" borderId="41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7" fillId="0" borderId="42" xfId="0" applyFont="1" applyFill="1" applyBorder="1" applyAlignment="1">
      <alignment horizontal="left"/>
    </xf>
    <xf numFmtId="0" fontId="7" fillId="0" borderId="42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7" fillId="19" borderId="11" xfId="0" applyFont="1" applyFill="1" applyBorder="1" applyAlignment="1">
      <alignment/>
    </xf>
    <xf numFmtId="3" fontId="7" fillId="19" borderId="4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horizontal="left"/>
    </xf>
    <xf numFmtId="0" fontId="6" fillId="0" borderId="42" xfId="0" applyFont="1" applyFill="1" applyBorder="1" applyAlignment="1">
      <alignment wrapText="1"/>
    </xf>
    <xf numFmtId="3" fontId="6" fillId="0" borderId="4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left"/>
    </xf>
    <xf numFmtId="0" fontId="6" fillId="0" borderId="47" xfId="0" applyFont="1" applyFill="1" applyBorder="1" applyAlignment="1">
      <alignment wrapText="1"/>
    </xf>
    <xf numFmtId="3" fontId="18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1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 horizontal="left"/>
    </xf>
    <xf numFmtId="49" fontId="9" fillId="0" borderId="50" xfId="0" applyNumberFormat="1" applyFont="1" applyFill="1" applyBorder="1" applyAlignment="1">
      <alignment/>
    </xf>
    <xf numFmtId="49" fontId="9" fillId="0" borderId="51" xfId="0" applyNumberFormat="1" applyFont="1" applyFill="1" applyBorder="1" applyAlignment="1">
      <alignment/>
    </xf>
    <xf numFmtId="0" fontId="9" fillId="0" borderId="49" xfId="0" applyFont="1" applyFill="1" applyBorder="1" applyAlignment="1">
      <alignment wrapText="1"/>
    </xf>
    <xf numFmtId="3" fontId="9" fillId="0" borderId="52" xfId="0" applyNumberFormat="1" applyFont="1" applyFill="1" applyBorder="1" applyAlignment="1">
      <alignment horizontal="left"/>
    </xf>
    <xf numFmtId="0" fontId="9" fillId="0" borderId="52" xfId="0" applyFont="1" applyFill="1" applyBorder="1" applyAlignment="1">
      <alignment wrapText="1"/>
    </xf>
    <xf numFmtId="3" fontId="9" fillId="0" borderId="4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49" xfId="0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6" fillId="0" borderId="52" xfId="0" applyFont="1" applyFill="1" applyBorder="1" applyAlignment="1">
      <alignment horizontal="left"/>
    </xf>
    <xf numFmtId="0" fontId="6" fillId="0" borderId="52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53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52" xfId="0" applyFont="1" applyFill="1" applyBorder="1" applyAlignment="1">
      <alignment wrapText="1"/>
    </xf>
    <xf numFmtId="3" fontId="6" fillId="0" borderId="53" xfId="0" applyNumberFormat="1" applyFont="1" applyFill="1" applyBorder="1" applyAlignment="1">
      <alignment horizontal="left"/>
    </xf>
    <xf numFmtId="0" fontId="6" fillId="0" borderId="53" xfId="0" applyFont="1" applyFill="1" applyBorder="1" applyAlignment="1">
      <alignment wrapText="1"/>
    </xf>
    <xf numFmtId="3" fontId="6" fillId="0" borderId="5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wrapText="1"/>
    </xf>
    <xf numFmtId="0" fontId="6" fillId="16" borderId="26" xfId="0" applyFont="1" applyFill="1" applyBorder="1" applyAlignment="1">
      <alignment horizontal="left"/>
    </xf>
    <xf numFmtId="0" fontId="6" fillId="16" borderId="26" xfId="0" applyFont="1" applyFill="1" applyBorder="1" applyAlignment="1">
      <alignment wrapText="1"/>
    </xf>
    <xf numFmtId="3" fontId="6" fillId="16" borderId="54" xfId="0" applyNumberFormat="1" applyFont="1" applyFill="1" applyBorder="1" applyAlignment="1">
      <alignment/>
    </xf>
    <xf numFmtId="3" fontId="6" fillId="16" borderId="23" xfId="0" applyNumberFormat="1" applyFont="1" applyFill="1" applyBorder="1" applyAlignment="1">
      <alignment/>
    </xf>
    <xf numFmtId="0" fontId="6" fillId="16" borderId="25" xfId="0" applyFont="1" applyFill="1" applyBorder="1" applyAlignment="1">
      <alignment horizontal="left"/>
    </xf>
    <xf numFmtId="0" fontId="6" fillId="16" borderId="25" xfId="0" applyFont="1" applyFill="1" applyBorder="1" applyAlignment="1">
      <alignment wrapText="1"/>
    </xf>
    <xf numFmtId="3" fontId="6" fillId="16" borderId="30" xfId="0" applyNumberFormat="1" applyFont="1" applyFill="1" applyBorder="1" applyAlignment="1">
      <alignment/>
    </xf>
    <xf numFmtId="0" fontId="9" fillId="16" borderId="25" xfId="0" applyFont="1" applyFill="1" applyBorder="1" applyAlignment="1">
      <alignment wrapText="1"/>
    </xf>
    <xf numFmtId="3" fontId="9" fillId="16" borderId="25" xfId="0" applyNumberFormat="1" applyFont="1" applyFill="1" applyBorder="1" applyAlignment="1">
      <alignment horizontal="left"/>
    </xf>
    <xf numFmtId="0" fontId="6" fillId="16" borderId="25" xfId="0" applyFont="1" applyFill="1" applyBorder="1" applyAlignment="1">
      <alignment/>
    </xf>
    <xf numFmtId="3" fontId="6" fillId="16" borderId="25" xfId="0" applyNumberFormat="1" applyFont="1" applyFill="1" applyBorder="1" applyAlignment="1">
      <alignment horizontal="left"/>
    </xf>
    <xf numFmtId="49" fontId="6" fillId="16" borderId="55" xfId="0" applyNumberFormat="1" applyFont="1" applyFill="1" applyBorder="1" applyAlignment="1">
      <alignment/>
    </xf>
    <xf numFmtId="3" fontId="6" fillId="16" borderId="56" xfId="0" applyNumberFormat="1" applyFont="1" applyFill="1" applyBorder="1" applyAlignment="1">
      <alignment horizontal="left"/>
    </xf>
    <xf numFmtId="3" fontId="6" fillId="16" borderId="57" xfId="0" applyNumberFormat="1" applyFont="1" applyFill="1" applyBorder="1" applyAlignment="1">
      <alignment/>
    </xf>
    <xf numFmtId="49" fontId="6" fillId="16" borderId="34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6" fillId="16" borderId="39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49" fontId="7" fillId="0" borderId="50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/>
    </xf>
    <xf numFmtId="49" fontId="6" fillId="0" borderId="39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/>
    </xf>
    <xf numFmtId="49" fontId="9" fillId="0" borderId="59" xfId="0" applyNumberFormat="1" applyFont="1" applyFill="1" applyBorder="1" applyAlignment="1">
      <alignment/>
    </xf>
    <xf numFmtId="49" fontId="9" fillId="0" borderId="58" xfId="0" applyNumberFormat="1" applyFont="1" applyFill="1" applyBorder="1" applyAlignment="1">
      <alignment/>
    </xf>
    <xf numFmtId="49" fontId="9" fillId="0" borderId="60" xfId="0" applyNumberFormat="1" applyFont="1" applyFill="1" applyBorder="1" applyAlignment="1">
      <alignment/>
    </xf>
    <xf numFmtId="49" fontId="13" fillId="0" borderId="29" xfId="0" applyNumberFormat="1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/>
    </xf>
    <xf numFmtId="49" fontId="7" fillId="0" borderId="45" xfId="0" applyNumberFormat="1" applyFont="1" applyFill="1" applyBorder="1" applyAlignment="1">
      <alignment/>
    </xf>
    <xf numFmtId="49" fontId="7" fillId="19" borderId="33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9" fontId="9" fillId="0" borderId="61" xfId="0" applyNumberFormat="1" applyFont="1" applyFill="1" applyBorder="1" applyAlignment="1">
      <alignment/>
    </xf>
    <xf numFmtId="49" fontId="6" fillId="0" borderId="45" xfId="0" applyNumberFormat="1" applyFont="1" applyFill="1" applyBorder="1" applyAlignment="1">
      <alignment/>
    </xf>
    <xf numFmtId="49" fontId="6" fillId="0" borderId="62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24" borderId="63" xfId="0" applyNumberFormat="1" applyFont="1" applyFill="1" applyBorder="1" applyAlignment="1">
      <alignment/>
    </xf>
    <xf numFmtId="0" fontId="9" fillId="24" borderId="64" xfId="0" applyFont="1" applyFill="1" applyBorder="1" applyAlignment="1">
      <alignment horizontal="left"/>
    </xf>
    <xf numFmtId="0" fontId="6" fillId="24" borderId="65" xfId="0" applyFont="1" applyFill="1" applyBorder="1" applyAlignment="1">
      <alignment wrapText="1"/>
    </xf>
    <xf numFmtId="3" fontId="6" fillId="24" borderId="66" xfId="0" applyNumberFormat="1" applyFont="1" applyFill="1" applyBorder="1" applyAlignment="1">
      <alignment/>
    </xf>
    <xf numFmtId="49" fontId="6" fillId="24" borderId="67" xfId="0" applyNumberFormat="1" applyFont="1" applyFill="1" applyBorder="1" applyAlignment="1">
      <alignment vertical="center"/>
    </xf>
    <xf numFmtId="0" fontId="6" fillId="24" borderId="68" xfId="0" applyFont="1" applyFill="1" applyBorder="1" applyAlignment="1">
      <alignment horizontal="left" vertical="center"/>
    </xf>
    <xf numFmtId="0" fontId="6" fillId="24" borderId="68" xfId="0" applyFont="1" applyFill="1" applyBorder="1" applyAlignment="1">
      <alignment vertical="center" wrapText="1"/>
    </xf>
    <xf numFmtId="3" fontId="6" fillId="24" borderId="31" xfId="0" applyNumberFormat="1" applyFont="1" applyFill="1" applyBorder="1" applyAlignment="1">
      <alignment/>
    </xf>
    <xf numFmtId="3" fontId="6" fillId="16" borderId="37" xfId="0" applyNumberFormat="1" applyFont="1" applyFill="1" applyBorder="1" applyAlignment="1">
      <alignment/>
    </xf>
    <xf numFmtId="0" fontId="9" fillId="24" borderId="56" xfId="0" applyFont="1" applyFill="1" applyBorder="1" applyAlignment="1">
      <alignment horizontal="left"/>
    </xf>
    <xf numFmtId="0" fontId="6" fillId="24" borderId="56" xfId="0" applyFont="1" applyFill="1" applyBorder="1" applyAlignment="1">
      <alignment wrapText="1"/>
    </xf>
    <xf numFmtId="3" fontId="6" fillId="24" borderId="57" xfId="0" applyNumberFormat="1" applyFont="1" applyFill="1" applyBorder="1" applyAlignment="1">
      <alignment/>
    </xf>
    <xf numFmtId="49" fontId="6" fillId="24" borderId="55" xfId="0" applyNumberFormat="1" applyFont="1" applyFill="1" applyBorder="1" applyAlignment="1">
      <alignment/>
    </xf>
    <xf numFmtId="0" fontId="6" fillId="24" borderId="56" xfId="0" applyFont="1" applyFill="1" applyBorder="1" applyAlignment="1">
      <alignment horizontal="left"/>
    </xf>
    <xf numFmtId="49" fontId="6" fillId="24" borderId="69" xfId="0" applyNumberFormat="1" applyFont="1" applyFill="1" applyBorder="1" applyAlignment="1">
      <alignment/>
    </xf>
    <xf numFmtId="0" fontId="6" fillId="24" borderId="70" xfId="0" applyFont="1" applyFill="1" applyBorder="1" applyAlignment="1">
      <alignment horizontal="left"/>
    </xf>
    <xf numFmtId="0" fontId="6" fillId="24" borderId="70" xfId="0" applyFont="1" applyFill="1" applyBorder="1" applyAlignment="1">
      <alignment wrapText="1"/>
    </xf>
    <xf numFmtId="3" fontId="6" fillId="24" borderId="71" xfId="0" applyNumberFormat="1" applyFont="1" applyFill="1" applyBorder="1" applyAlignment="1">
      <alignment/>
    </xf>
    <xf numFmtId="49" fontId="16" fillId="24" borderId="55" xfId="0" applyNumberFormat="1" applyFont="1" applyFill="1" applyBorder="1" applyAlignment="1">
      <alignment/>
    </xf>
    <xf numFmtId="3" fontId="6" fillId="24" borderId="71" xfId="0" applyNumberFormat="1" applyFont="1" applyFill="1" applyBorder="1" applyAlignment="1">
      <alignment wrapText="1"/>
    </xf>
    <xf numFmtId="3" fontId="6" fillId="16" borderId="12" xfId="0" applyNumberFormat="1" applyFont="1" applyFill="1" applyBorder="1" applyAlignment="1">
      <alignment/>
    </xf>
    <xf numFmtId="0" fontId="6" fillId="16" borderId="13" xfId="0" applyFont="1" applyFill="1" applyBorder="1" applyAlignment="1">
      <alignment horizontal="left"/>
    </xf>
    <xf numFmtId="0" fontId="6" fillId="16" borderId="14" xfId="0" applyFont="1" applyFill="1" applyBorder="1" applyAlignment="1">
      <alignment horizontal="left"/>
    </xf>
    <xf numFmtId="3" fontId="6" fillId="16" borderId="13" xfId="0" applyNumberFormat="1" applyFont="1" applyFill="1" applyBorder="1" applyAlignment="1">
      <alignment horizontal="right"/>
    </xf>
    <xf numFmtId="3" fontId="6" fillId="16" borderId="13" xfId="0" applyNumberFormat="1" applyFont="1" applyFill="1" applyBorder="1" applyAlignment="1">
      <alignment/>
    </xf>
    <xf numFmtId="0" fontId="6" fillId="16" borderId="12" xfId="0" applyFont="1" applyFill="1" applyBorder="1" applyAlignment="1">
      <alignment horizontal="left"/>
    </xf>
    <xf numFmtId="0" fontId="6" fillId="16" borderId="15" xfId="0" applyFont="1" applyFill="1" applyBorder="1" applyAlignment="1">
      <alignment horizontal="left"/>
    </xf>
    <xf numFmtId="0" fontId="6" fillId="16" borderId="30" xfId="0" applyFont="1" applyFill="1" applyBorder="1" applyAlignment="1">
      <alignment horizontal="left"/>
    </xf>
    <xf numFmtId="3" fontId="6" fillId="16" borderId="30" xfId="0" applyNumberFormat="1" applyFont="1" applyFill="1" applyBorder="1" applyAlignment="1">
      <alignment/>
    </xf>
    <xf numFmtId="3" fontId="6" fillId="16" borderId="23" xfId="0" applyNumberFormat="1" applyFont="1" applyFill="1" applyBorder="1" applyAlignment="1">
      <alignment horizontal="left"/>
    </xf>
    <xf numFmtId="0" fontId="6" fillId="16" borderId="25" xfId="0" applyFont="1" applyFill="1" applyBorder="1" applyAlignment="1">
      <alignment/>
    </xf>
    <xf numFmtId="3" fontId="6" fillId="16" borderId="25" xfId="0" applyNumberFormat="1" applyFont="1" applyFill="1" applyBorder="1" applyAlignment="1">
      <alignment horizontal="left"/>
    </xf>
    <xf numFmtId="3" fontId="6" fillId="16" borderId="23" xfId="0" applyNumberFormat="1" applyFont="1" applyFill="1" applyBorder="1" applyAlignment="1">
      <alignment/>
    </xf>
    <xf numFmtId="0" fontId="7" fillId="25" borderId="72" xfId="0" applyFont="1" applyFill="1" applyBorder="1" applyAlignment="1">
      <alignment horizontal="left"/>
    </xf>
    <xf numFmtId="0" fontId="6" fillId="25" borderId="15" xfId="0" applyFont="1" applyFill="1" applyBorder="1" applyAlignment="1">
      <alignment/>
    </xf>
    <xf numFmtId="3" fontId="6" fillId="25" borderId="12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  <xf numFmtId="3" fontId="6" fillId="25" borderId="13" xfId="0" applyNumberFormat="1" applyFont="1" applyFill="1" applyBorder="1" applyAlignment="1">
      <alignment horizontal="right"/>
    </xf>
    <xf numFmtId="0" fontId="7" fillId="25" borderId="54" xfId="0" applyFont="1" applyFill="1" applyBorder="1" applyAlignment="1">
      <alignment horizontal="left"/>
    </xf>
    <xf numFmtId="3" fontId="6" fillId="25" borderId="23" xfId="0" applyNumberFormat="1" applyFont="1" applyFill="1" applyBorder="1" applyAlignment="1">
      <alignment horizontal="left"/>
    </xf>
    <xf numFmtId="3" fontId="6" fillId="25" borderId="25" xfId="0" applyNumberFormat="1" applyFont="1" applyFill="1" applyBorder="1" applyAlignment="1">
      <alignment horizontal="left"/>
    </xf>
    <xf numFmtId="3" fontId="6" fillId="25" borderId="37" xfId="0" applyNumberFormat="1" applyFont="1" applyFill="1" applyBorder="1" applyAlignment="1">
      <alignment/>
    </xf>
    <xf numFmtId="0" fontId="13" fillId="24" borderId="33" xfId="0" applyFont="1" applyFill="1" applyBorder="1" applyAlignment="1">
      <alignment horizontal="left"/>
    </xf>
    <xf numFmtId="0" fontId="13" fillId="24" borderId="11" xfId="0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0" fontId="7" fillId="24" borderId="33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center" wrapText="1"/>
    </xf>
    <xf numFmtId="3" fontId="7" fillId="24" borderId="10" xfId="0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/>
    </xf>
    <xf numFmtId="0" fontId="0" fillId="19" borderId="0" xfId="0" applyFill="1" applyAlignment="1">
      <alignment/>
    </xf>
    <xf numFmtId="0" fontId="6" fillId="16" borderId="23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0" fontId="7" fillId="25" borderId="59" xfId="0" applyFont="1" applyFill="1" applyBorder="1" applyAlignment="1">
      <alignment horizontal="left"/>
    </xf>
    <xf numFmtId="3" fontId="6" fillId="25" borderId="54" xfId="0" applyNumberFormat="1" applyFont="1" applyFill="1" applyBorder="1" applyAlignment="1">
      <alignment/>
    </xf>
    <xf numFmtId="0" fontId="6" fillId="16" borderId="3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8" borderId="0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3" fontId="9" fillId="16" borderId="23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8" fillId="16" borderId="0" xfId="0" applyFont="1" applyFill="1" applyAlignment="1">
      <alignment/>
    </xf>
    <xf numFmtId="3" fontId="6" fillId="16" borderId="26" xfId="0" applyNumberFormat="1" applyFont="1" applyFill="1" applyBorder="1" applyAlignment="1">
      <alignment horizontal="left"/>
    </xf>
    <xf numFmtId="0" fontId="9" fillId="0" borderId="74" xfId="0" applyFont="1" applyFill="1" applyBorder="1" applyAlignment="1">
      <alignment wrapText="1"/>
    </xf>
    <xf numFmtId="0" fontId="23" fillId="16" borderId="0" xfId="0" applyFont="1" applyFill="1" applyAlignment="1">
      <alignment/>
    </xf>
    <xf numFmtId="0" fontId="12" fillId="16" borderId="0" xfId="0" applyFont="1" applyFill="1" applyAlignment="1">
      <alignment/>
    </xf>
    <xf numFmtId="0" fontId="8" fillId="16" borderId="0" xfId="0" applyFont="1" applyFill="1" applyBorder="1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3" fontId="6" fillId="16" borderId="20" xfId="0" applyNumberFormat="1" applyFont="1" applyFill="1" applyBorder="1" applyAlignment="1">
      <alignment/>
    </xf>
    <xf numFmtId="49" fontId="6" fillId="19" borderId="51" xfId="0" applyNumberFormat="1" applyFont="1" applyFill="1" applyBorder="1" applyAlignment="1">
      <alignment/>
    </xf>
    <xf numFmtId="0" fontId="6" fillId="19" borderId="15" xfId="0" applyFont="1" applyFill="1" applyBorder="1" applyAlignment="1">
      <alignment horizontal="left"/>
    </xf>
    <xf numFmtId="0" fontId="9" fillId="19" borderId="15" xfId="0" applyFont="1" applyFill="1" applyBorder="1" applyAlignment="1">
      <alignment wrapText="1"/>
    </xf>
    <xf numFmtId="3" fontId="6" fillId="19" borderId="30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6" fillId="19" borderId="13" xfId="0" applyFont="1" applyFill="1" applyBorder="1" applyAlignment="1">
      <alignment horizontal="left"/>
    </xf>
    <xf numFmtId="0" fontId="8" fillId="19" borderId="75" xfId="0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0" fontId="9" fillId="19" borderId="0" xfId="0" applyFont="1" applyFill="1" applyAlignment="1">
      <alignment/>
    </xf>
    <xf numFmtId="3" fontId="6" fillId="19" borderId="18" xfId="0" applyNumberFormat="1" applyFont="1" applyFill="1" applyBorder="1" applyAlignment="1">
      <alignment horizontal="left"/>
    </xf>
    <xf numFmtId="3" fontId="6" fillId="19" borderId="24" xfId="0" applyNumberFormat="1" applyFont="1" applyFill="1" applyBorder="1" applyAlignment="1">
      <alignment horizontal="left"/>
    </xf>
    <xf numFmtId="3" fontId="6" fillId="19" borderId="76" xfId="0" applyNumberFormat="1" applyFont="1" applyFill="1" applyBorder="1" applyAlignment="1">
      <alignment/>
    </xf>
    <xf numFmtId="0" fontId="6" fillId="19" borderId="0" xfId="0" applyFont="1" applyFill="1" applyAlignment="1">
      <alignment/>
    </xf>
    <xf numFmtId="49" fontId="6" fillId="19" borderId="13" xfId="0" applyNumberFormat="1" applyFont="1" applyFill="1" applyBorder="1" applyAlignment="1">
      <alignment horizontal="left"/>
    </xf>
    <xf numFmtId="49" fontId="6" fillId="19" borderId="21" xfId="0" applyNumberFormat="1" applyFont="1" applyFill="1" applyBorder="1" applyAlignment="1">
      <alignment horizontal="left"/>
    </xf>
    <xf numFmtId="0" fontId="9" fillId="16" borderId="0" xfId="0" applyFont="1" applyFill="1" applyAlignment="1">
      <alignment/>
    </xf>
    <xf numFmtId="0" fontId="11" fillId="24" borderId="0" xfId="0" applyFont="1" applyFill="1" applyAlignment="1">
      <alignment/>
    </xf>
    <xf numFmtId="0" fontId="6" fillId="24" borderId="72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16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5" xfId="0" applyFont="1" applyFill="1" applyBorder="1" applyAlignment="1">
      <alignment wrapText="1"/>
    </xf>
    <xf numFmtId="3" fontId="9" fillId="0" borderId="7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0" xfId="47" applyFont="1" applyBorder="1" applyAlignment="1">
      <alignment horizontal="left"/>
      <protection/>
    </xf>
    <xf numFmtId="0" fontId="1" fillId="0" borderId="0" xfId="47" applyFont="1" applyBorder="1" applyAlignment="1">
      <alignment horizontal="center"/>
      <protection/>
    </xf>
    <xf numFmtId="0" fontId="42" fillId="19" borderId="10" xfId="47" applyFont="1" applyFill="1" applyBorder="1" applyAlignment="1">
      <alignment horizontal="left"/>
      <protection/>
    </xf>
    <xf numFmtId="0" fontId="42" fillId="19" borderId="10" xfId="47" applyFont="1" applyFill="1" applyBorder="1" applyAlignment="1">
      <alignment horizontal="center"/>
      <protection/>
    </xf>
    <xf numFmtId="3" fontId="43" fillId="19" borderId="79" xfId="34" applyNumberFormat="1" applyFont="1" applyFill="1" applyBorder="1" applyAlignment="1">
      <alignment horizontal="right"/>
    </xf>
    <xf numFmtId="0" fontId="43" fillId="19" borderId="80" xfId="47" applyFont="1" applyFill="1" applyBorder="1">
      <alignment/>
      <protection/>
    </xf>
    <xf numFmtId="0" fontId="43" fillId="19" borderId="10" xfId="47" applyFont="1" applyFill="1" applyBorder="1">
      <alignment/>
      <protection/>
    </xf>
    <xf numFmtId="0" fontId="8" fillId="0" borderId="0" xfId="47" applyFont="1" applyBorder="1">
      <alignment/>
      <protection/>
    </xf>
    <xf numFmtId="0" fontId="8" fillId="0" borderId="30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center"/>
      <protection/>
    </xf>
    <xf numFmtId="3" fontId="8" fillId="0" borderId="81" xfId="47" applyNumberFormat="1" applyFont="1" applyFill="1" applyBorder="1">
      <alignment/>
      <protection/>
    </xf>
    <xf numFmtId="3" fontId="8" fillId="0" borderId="82" xfId="47" applyNumberFormat="1" applyFont="1" applyFill="1" applyBorder="1">
      <alignment/>
      <protection/>
    </xf>
    <xf numFmtId="3" fontId="8" fillId="0" borderId="30" xfId="47" applyNumberFormat="1" applyFont="1" applyFill="1" applyBorder="1">
      <alignment/>
      <protection/>
    </xf>
    <xf numFmtId="0" fontId="8" fillId="0" borderId="23" xfId="47" applyFont="1" applyFill="1" applyBorder="1" applyAlignment="1">
      <alignment horizontal="left"/>
      <protection/>
    </xf>
    <xf numFmtId="3" fontId="8" fillId="0" borderId="24" xfId="47" applyNumberFormat="1" applyFont="1" applyFill="1" applyBorder="1">
      <alignment/>
      <protection/>
    </xf>
    <xf numFmtId="3" fontId="8" fillId="0" borderId="83" xfId="47" applyNumberFormat="1" applyFont="1" applyFill="1" applyBorder="1">
      <alignment/>
      <protection/>
    </xf>
    <xf numFmtId="0" fontId="8" fillId="0" borderId="83" xfId="47" applyFont="1" applyFill="1" applyBorder="1">
      <alignment/>
      <protection/>
    </xf>
    <xf numFmtId="0" fontId="12" fillId="0" borderId="0" xfId="47" applyFont="1" applyBorder="1">
      <alignment/>
      <protection/>
    </xf>
    <xf numFmtId="0" fontId="6" fillId="0" borderId="0" xfId="0" applyFont="1" applyAlignment="1">
      <alignment/>
    </xf>
    <xf numFmtId="0" fontId="8" fillId="0" borderId="30" xfId="47" applyFont="1" applyFill="1" applyBorder="1" applyAlignment="1">
      <alignment horizontal="center"/>
      <protection/>
    </xf>
    <xf numFmtId="0" fontId="12" fillId="0" borderId="23" xfId="47" applyFont="1" applyFill="1" applyBorder="1" applyAlignment="1">
      <alignment horizontal="left"/>
      <protection/>
    </xf>
    <xf numFmtId="3" fontId="12" fillId="0" borderId="24" xfId="47" applyNumberFormat="1" applyFont="1" applyFill="1" applyBorder="1">
      <alignment/>
      <protection/>
    </xf>
    <xf numFmtId="3" fontId="12" fillId="0" borderId="25" xfId="47" applyNumberFormat="1" applyFont="1" applyFill="1" applyBorder="1">
      <alignment/>
      <protection/>
    </xf>
    <xf numFmtId="3" fontId="12" fillId="0" borderId="30" xfId="47" applyNumberFormat="1" applyFont="1" applyFill="1" applyBorder="1">
      <alignment/>
      <protection/>
    </xf>
    <xf numFmtId="3" fontId="12" fillId="0" borderId="83" xfId="47" applyNumberFormat="1" applyFont="1" applyFill="1" applyBorder="1">
      <alignment/>
      <protection/>
    </xf>
    <xf numFmtId="0" fontId="12" fillId="0" borderId="0" xfId="47" applyFont="1">
      <alignment/>
      <protection/>
    </xf>
    <xf numFmtId="0" fontId="8" fillId="0" borderId="37" xfId="47" applyFont="1" applyFill="1" applyBorder="1" applyAlignment="1">
      <alignment horizontal="left"/>
      <protection/>
    </xf>
    <xf numFmtId="3" fontId="8" fillId="0" borderId="84" xfId="47" applyNumberFormat="1" applyFont="1" applyFill="1" applyBorder="1">
      <alignment/>
      <protection/>
    </xf>
    <xf numFmtId="3" fontId="8" fillId="0" borderId="85" xfId="47" applyNumberFormat="1" applyFont="1" applyFill="1" applyBorder="1">
      <alignment/>
      <protection/>
    </xf>
    <xf numFmtId="0" fontId="8" fillId="0" borderId="20" xfId="47" applyFont="1" applyFill="1" applyBorder="1" applyAlignment="1">
      <alignment horizontal="center"/>
      <protection/>
    </xf>
    <xf numFmtId="0" fontId="8" fillId="0" borderId="48" xfId="47" applyFont="1" applyFill="1" applyBorder="1" applyAlignment="1">
      <alignment horizontal="left"/>
      <protection/>
    </xf>
    <xf numFmtId="3" fontId="8" fillId="0" borderId="86" xfId="47" applyNumberFormat="1" applyFont="1" applyFill="1" applyBorder="1">
      <alignment/>
      <protection/>
    </xf>
    <xf numFmtId="3" fontId="8" fillId="0" borderId="87" xfId="47" applyNumberFormat="1" applyFont="1" applyFill="1" applyBorder="1">
      <alignment/>
      <protection/>
    </xf>
    <xf numFmtId="0" fontId="8" fillId="0" borderId="0" xfId="47" applyFont="1">
      <alignment/>
      <protection/>
    </xf>
    <xf numFmtId="0" fontId="8" fillId="0" borderId="30" xfId="47" applyFont="1" applyBorder="1" applyAlignment="1">
      <alignment horizontal="left"/>
      <protection/>
    </xf>
    <xf numFmtId="3" fontId="8" fillId="0" borderId="26" xfId="47" applyNumberFormat="1" applyFont="1" applyBorder="1">
      <alignment/>
      <protection/>
    </xf>
    <xf numFmtId="0" fontId="8" fillId="0" borderId="23" xfId="47" applyFont="1" applyBorder="1" applyAlignment="1">
      <alignment horizontal="left"/>
      <protection/>
    </xf>
    <xf numFmtId="3" fontId="8" fillId="0" borderId="25" xfId="47" applyNumberFormat="1" applyFont="1" applyBorder="1">
      <alignment/>
      <protection/>
    </xf>
    <xf numFmtId="0" fontId="8" fillId="0" borderId="23" xfId="47" applyFont="1" applyBorder="1" applyAlignment="1">
      <alignment horizontal="center"/>
      <protection/>
    </xf>
    <xf numFmtId="3" fontId="12" fillId="0" borderId="81" xfId="47" applyNumberFormat="1" applyFont="1" applyFill="1" applyBorder="1">
      <alignment/>
      <protection/>
    </xf>
    <xf numFmtId="3" fontId="12" fillId="0" borderId="26" xfId="47" applyNumberFormat="1" applyFont="1" applyFill="1" applyBorder="1">
      <alignment/>
      <protection/>
    </xf>
    <xf numFmtId="3" fontId="12" fillId="0" borderId="26" xfId="47" applyNumberFormat="1" applyFont="1" applyBorder="1">
      <alignment/>
      <protection/>
    </xf>
    <xf numFmtId="0" fontId="8" fillId="0" borderId="48" xfId="47" applyFont="1" applyBorder="1" applyAlignment="1">
      <alignment horizontal="left"/>
      <protection/>
    </xf>
    <xf numFmtId="0" fontId="8" fillId="0" borderId="48" xfId="47" applyFont="1" applyFill="1" applyBorder="1" applyAlignment="1">
      <alignment horizontal="center"/>
      <protection/>
    </xf>
    <xf numFmtId="3" fontId="8" fillId="0" borderId="52" xfId="47" applyNumberFormat="1" applyFont="1" applyBorder="1">
      <alignment/>
      <protection/>
    </xf>
    <xf numFmtId="3" fontId="8" fillId="0" borderId="31" xfId="47" applyNumberFormat="1" applyFont="1" applyFill="1" applyBorder="1">
      <alignment/>
      <protection/>
    </xf>
    <xf numFmtId="3" fontId="8" fillId="0" borderId="23" xfId="47" applyNumberFormat="1" applyFont="1" applyFill="1" applyBorder="1">
      <alignment/>
      <protection/>
    </xf>
    <xf numFmtId="3" fontId="12" fillId="0" borderId="23" xfId="47" applyNumberFormat="1" applyFont="1" applyFill="1" applyBorder="1">
      <alignment/>
      <protection/>
    </xf>
    <xf numFmtId="3" fontId="8" fillId="0" borderId="48" xfId="47" applyNumberFormat="1" applyFont="1" applyFill="1" applyBorder="1">
      <alignment/>
      <protection/>
    </xf>
    <xf numFmtId="0" fontId="16" fillId="19" borderId="33" xfId="0" applyFont="1" applyFill="1" applyBorder="1" applyAlignment="1">
      <alignment horizontal="left" vertical="center"/>
    </xf>
    <xf numFmtId="0" fontId="16" fillId="19" borderId="43" xfId="0" applyFont="1" applyFill="1" applyBorder="1" applyAlignment="1">
      <alignment horizontal="left" vertical="center"/>
    </xf>
    <xf numFmtId="0" fontId="1" fillId="0" borderId="0" xfId="47" applyFont="1" applyBorder="1" applyAlignment="1">
      <alignment horizontal="left"/>
      <protection/>
    </xf>
    <xf numFmtId="0" fontId="1" fillId="0" borderId="0" xfId="47" applyFont="1" applyBorder="1" applyAlignment="1">
      <alignment horizontal="center"/>
      <protection/>
    </xf>
    <xf numFmtId="0" fontId="5" fillId="19" borderId="33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1" fillId="16" borderId="10" xfId="47" applyFont="1" applyFill="1" applyBorder="1" applyAlignment="1">
      <alignment horizontal="center" vertical="center"/>
      <protection/>
    </xf>
    <xf numFmtId="0" fontId="42" fillId="16" borderId="10" xfId="47" applyFont="1" applyFill="1" applyBorder="1" applyAlignment="1">
      <alignment horizontal="center" vertical="center" wrapText="1"/>
      <protection/>
    </xf>
    <xf numFmtId="3" fontId="5" fillId="16" borderId="43" xfId="0" applyNumberFormat="1" applyFont="1" applyFill="1" applyBorder="1" applyAlignment="1">
      <alignment horizontal="center" vertical="center" wrapText="1"/>
    </xf>
    <xf numFmtId="3" fontId="5" fillId="16" borderId="33" xfId="0" applyNumberFormat="1" applyFont="1" applyFill="1" applyBorder="1" applyAlignment="1">
      <alignment horizontal="center" vertical="center" wrapText="1"/>
    </xf>
    <xf numFmtId="3" fontId="5" fillId="16" borderId="10" xfId="0" applyNumberFormat="1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0" fontId="43" fillId="19" borderId="11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4" xfId="47"/>
    <cellStyle name="Percent" xfId="48"/>
    <cellStyle name="Followed Hyperlink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25;vrh%20rozpo&#269;tu%20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a výdavky"/>
      <sheetName val="zmena príjmy"/>
      <sheetName val="výdavky"/>
      <sheetName val="príjmy"/>
    </sheetNames>
    <sheetDataSet>
      <sheetData sheetId="3">
        <row r="85">
          <cell r="C85">
            <v>1166145</v>
          </cell>
        </row>
        <row r="86">
          <cell r="C86">
            <v>59338</v>
          </cell>
        </row>
        <row r="87">
          <cell r="C87">
            <v>106000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289"/>
  <sheetViews>
    <sheetView zoomScalePageLayoutView="0" workbookViewId="0" topLeftCell="A1">
      <selection activeCell="H1" sqref="H1:I16384"/>
    </sheetView>
  </sheetViews>
  <sheetFormatPr defaultColWidth="9.00390625" defaultRowHeight="12.75" outlineLevelRow="1"/>
  <cols>
    <col min="1" max="1" width="10.375" style="110" customWidth="1"/>
    <col min="2" max="2" width="58.25390625" style="10" customWidth="1"/>
    <col min="3" max="4" width="12.75390625" style="111" hidden="1" customWidth="1"/>
    <col min="5" max="5" width="12.75390625" style="111" customWidth="1"/>
    <col min="6" max="6" width="13.75390625" style="111" customWidth="1"/>
    <col min="7" max="7" width="12.75390625" style="111" customWidth="1"/>
    <col min="8" max="8" width="12.875" style="0" customWidth="1"/>
    <col min="9" max="9" width="11.125" style="0" customWidth="1"/>
    <col min="10" max="10" width="13.125" style="0" customWidth="1"/>
    <col min="11" max="11" width="14.00390625" style="0" customWidth="1"/>
    <col min="12" max="12" width="10.375" style="0" customWidth="1"/>
    <col min="13" max="13" width="6.75390625" style="0" customWidth="1"/>
    <col min="87" max="16384" width="9.125" style="10" customWidth="1"/>
  </cols>
  <sheetData>
    <row r="1" ht="15"/>
    <row r="2" spans="1:86" s="5" customFormat="1" ht="20.25">
      <c r="A2" s="1" t="s">
        <v>346</v>
      </c>
      <c r="B2" s="2"/>
      <c r="C2" s="3"/>
      <c r="D2" s="4"/>
      <c r="E2" s="3"/>
      <c r="F2" s="4"/>
      <c r="G2" s="3" t="s">
        <v>234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86" s="5" customFormat="1" ht="20.25">
      <c r="A3" s="1"/>
      <c r="B3" s="2"/>
      <c r="C3" s="6"/>
      <c r="D3" s="4"/>
      <c r="E3" s="6"/>
      <c r="F3" s="4"/>
      <c r="G3" s="6" t="s">
        <v>235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7" ht="18.75" thickBot="1">
      <c r="A4" s="1" t="s">
        <v>232</v>
      </c>
      <c r="B4" s="7"/>
      <c r="C4" s="8"/>
      <c r="D4" s="9"/>
      <c r="E4" s="8"/>
      <c r="F4" s="9"/>
      <c r="G4" s="8" t="s">
        <v>236</v>
      </c>
    </row>
    <row r="5" spans="1:86" s="348" customFormat="1" ht="69.75" customHeight="1" thickBot="1">
      <c r="A5" s="425"/>
      <c r="B5" s="426"/>
      <c r="C5" s="11" t="s">
        <v>250</v>
      </c>
      <c r="D5" s="12" t="s">
        <v>330</v>
      </c>
      <c r="E5" s="11" t="s">
        <v>339</v>
      </c>
      <c r="F5" s="12" t="s">
        <v>331</v>
      </c>
      <c r="G5" s="11" t="s">
        <v>251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</row>
    <row r="6" spans="1:86" s="350" customFormat="1" ht="15">
      <c r="A6" s="295">
        <v>100</v>
      </c>
      <c r="B6" s="296" t="s">
        <v>0</v>
      </c>
      <c r="C6" s="297">
        <f>C7+C10+C15</f>
        <v>775000</v>
      </c>
      <c r="D6" s="297">
        <f>D7+D10+D15</f>
        <v>36500</v>
      </c>
      <c r="E6" s="297">
        <f>E7+E10+E15</f>
        <v>811500</v>
      </c>
      <c r="F6" s="297">
        <v>0</v>
      </c>
      <c r="G6" s="297">
        <v>811500</v>
      </c>
      <c r="H6" s="196"/>
      <c r="I6" s="19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</row>
    <row r="7" spans="1:86" s="354" customFormat="1" ht="15">
      <c r="A7" s="351">
        <v>110</v>
      </c>
      <c r="B7" s="352" t="s">
        <v>1</v>
      </c>
      <c r="C7" s="353">
        <f aca="true" t="shared" si="0" ref="C7:G8">SUM(C8)</f>
        <v>606000</v>
      </c>
      <c r="D7" s="353">
        <f t="shared" si="0"/>
        <v>1500</v>
      </c>
      <c r="E7" s="353">
        <f t="shared" si="0"/>
        <v>607500</v>
      </c>
      <c r="F7" s="353">
        <f t="shared" si="0"/>
        <v>0</v>
      </c>
      <c r="G7" s="353">
        <f t="shared" si="0"/>
        <v>607500</v>
      </c>
      <c r="H7" s="196"/>
      <c r="I7" s="19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</row>
    <row r="8" spans="1:86" s="20" customFormat="1" ht="14.25" outlineLevel="1">
      <c r="A8" s="16">
        <v>111</v>
      </c>
      <c r="B8" s="17" t="s">
        <v>2</v>
      </c>
      <c r="C8" s="18">
        <f t="shared" si="0"/>
        <v>606000</v>
      </c>
      <c r="D8" s="18">
        <f t="shared" si="0"/>
        <v>1500</v>
      </c>
      <c r="E8" s="18">
        <f t="shared" si="0"/>
        <v>607500</v>
      </c>
      <c r="F8" s="18">
        <v>0</v>
      </c>
      <c r="G8" s="18">
        <f t="shared" si="0"/>
        <v>607500</v>
      </c>
      <c r="H8" s="196"/>
      <c r="I8" s="19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</row>
    <row r="9" spans="1:86" s="25" customFormat="1" ht="14.25" outlineLevel="1">
      <c r="A9" s="21" t="s">
        <v>3</v>
      </c>
      <c r="B9" s="22" t="s">
        <v>4</v>
      </c>
      <c r="C9" s="23">
        <v>606000</v>
      </c>
      <c r="D9" s="24">
        <v>1500</v>
      </c>
      <c r="E9" s="23">
        <v>607500</v>
      </c>
      <c r="F9" s="23">
        <v>0</v>
      </c>
      <c r="G9" s="23">
        <v>607500</v>
      </c>
      <c r="H9" s="196"/>
      <c r="I9" s="19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</row>
    <row r="10" spans="1:86" s="347" customFormat="1" ht="15">
      <c r="A10" s="359" t="s">
        <v>5</v>
      </c>
      <c r="B10" s="360" t="s">
        <v>6</v>
      </c>
      <c r="C10" s="353">
        <f>SUM(C11)</f>
        <v>143000</v>
      </c>
      <c r="D10" s="353">
        <f>SUM(D11)</f>
        <v>0</v>
      </c>
      <c r="E10" s="353">
        <f>SUM(E11)</f>
        <v>143000</v>
      </c>
      <c r="F10" s="353">
        <f>SUM(F11)</f>
        <v>0</v>
      </c>
      <c r="G10" s="353">
        <f>SUM(G11)</f>
        <v>143000</v>
      </c>
      <c r="H10" s="196"/>
      <c r="I10" s="19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</row>
    <row r="11" spans="1:86" s="31" customFormat="1" ht="14.25" outlineLevel="1">
      <c r="A11" s="28">
        <v>121</v>
      </c>
      <c r="B11" s="29" t="s">
        <v>7</v>
      </c>
      <c r="C11" s="30">
        <f>SUM(C12:C14)</f>
        <v>143000</v>
      </c>
      <c r="D11" s="30">
        <f>SUM(D12:D14)</f>
        <v>0</v>
      </c>
      <c r="E11" s="30">
        <f>SUM(E12:E14)</f>
        <v>143000</v>
      </c>
      <c r="F11" s="30">
        <v>0</v>
      </c>
      <c r="G11" s="30">
        <f>SUM(G12:G14)</f>
        <v>143000</v>
      </c>
      <c r="H11" s="196"/>
      <c r="I11" s="19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</row>
    <row r="12" spans="1:86" s="14" customFormat="1" ht="14.25" outlineLevel="1">
      <c r="A12" s="32">
        <v>121001</v>
      </c>
      <c r="B12" s="22" t="s">
        <v>8</v>
      </c>
      <c r="C12" s="23">
        <v>9800</v>
      </c>
      <c r="D12" s="23">
        <v>0</v>
      </c>
      <c r="E12" s="23">
        <v>9800</v>
      </c>
      <c r="F12" s="23">
        <v>0</v>
      </c>
      <c r="G12" s="23">
        <v>9800</v>
      </c>
      <c r="H12" s="196"/>
      <c r="I12" s="19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</row>
    <row r="13" spans="1:86" s="14" customFormat="1" ht="14.25" outlineLevel="1">
      <c r="A13" s="32">
        <v>121002</v>
      </c>
      <c r="B13" s="22" t="s">
        <v>9</v>
      </c>
      <c r="C13" s="33">
        <v>126500</v>
      </c>
      <c r="D13" s="33">
        <v>0</v>
      </c>
      <c r="E13" s="33">
        <v>126500</v>
      </c>
      <c r="F13" s="33">
        <v>0</v>
      </c>
      <c r="G13" s="33">
        <v>126500</v>
      </c>
      <c r="H13" s="196"/>
      <c r="I13" s="19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86" s="14" customFormat="1" ht="14.25" outlineLevel="1">
      <c r="A14" s="32">
        <v>121003</v>
      </c>
      <c r="B14" s="34" t="s">
        <v>10</v>
      </c>
      <c r="C14" s="33">
        <v>6700</v>
      </c>
      <c r="D14" s="33">
        <v>0</v>
      </c>
      <c r="E14" s="33">
        <v>6700</v>
      </c>
      <c r="F14" s="33">
        <v>0</v>
      </c>
      <c r="G14" s="33">
        <v>6700</v>
      </c>
      <c r="H14" s="196"/>
      <c r="I14" s="19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</row>
    <row r="15" spans="1:86" s="358" customFormat="1" ht="15">
      <c r="A15" s="355">
        <v>130</v>
      </c>
      <c r="B15" s="356" t="s">
        <v>11</v>
      </c>
      <c r="C15" s="357">
        <f>C16</f>
        <v>26000</v>
      </c>
      <c r="D15" s="357">
        <f>D16</f>
        <v>35000</v>
      </c>
      <c r="E15" s="357">
        <f>E16</f>
        <v>61000</v>
      </c>
      <c r="F15" s="357">
        <f>F16</f>
        <v>700</v>
      </c>
      <c r="G15" s="357">
        <f>G16</f>
        <v>61700</v>
      </c>
      <c r="H15" s="196"/>
      <c r="I15" s="19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</row>
    <row r="16" spans="1:86" s="25" customFormat="1" ht="14.25" outlineLevel="1">
      <c r="A16" s="16">
        <v>133</v>
      </c>
      <c r="B16" s="35" t="s">
        <v>12</v>
      </c>
      <c r="C16" s="36">
        <f>SUM(C17:C23)</f>
        <v>26000</v>
      </c>
      <c r="D16" s="36">
        <f>SUM(D17:D23)</f>
        <v>35000</v>
      </c>
      <c r="E16" s="36">
        <f>SUM(E17:E23)</f>
        <v>61000</v>
      </c>
      <c r="F16" s="36">
        <f>SUM(F17:F23)</f>
        <v>700</v>
      </c>
      <c r="G16" s="36">
        <f>SUM(G17:G23)</f>
        <v>61700</v>
      </c>
      <c r="H16" s="196"/>
      <c r="I16" s="19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</row>
    <row r="17" spans="1:86" s="25" customFormat="1" ht="14.25" outlineLevel="1">
      <c r="A17" s="21" t="s">
        <v>13</v>
      </c>
      <c r="B17" s="22" t="s">
        <v>14</v>
      </c>
      <c r="C17" s="33">
        <v>1140</v>
      </c>
      <c r="D17" s="33">
        <v>0</v>
      </c>
      <c r="E17" s="33">
        <v>1140</v>
      </c>
      <c r="F17" s="33">
        <v>0</v>
      </c>
      <c r="G17" s="33">
        <f>F17+E17</f>
        <v>1140</v>
      </c>
      <c r="H17" s="196"/>
      <c r="I17" s="19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</row>
    <row r="18" spans="1:86" s="14" customFormat="1" ht="14.25" outlineLevel="1">
      <c r="A18" s="21" t="s">
        <v>15</v>
      </c>
      <c r="B18" s="22" t="s">
        <v>16</v>
      </c>
      <c r="C18" s="23">
        <v>200</v>
      </c>
      <c r="D18" s="23">
        <v>0</v>
      </c>
      <c r="E18" s="23">
        <v>200</v>
      </c>
      <c r="F18" s="23">
        <v>200</v>
      </c>
      <c r="G18" s="33">
        <f aca="true" t="shared" si="1" ref="G18:G23">F18+E18</f>
        <v>400</v>
      </c>
      <c r="H18" s="196"/>
      <c r="I18" s="19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</row>
    <row r="19" spans="1:86" s="14" customFormat="1" ht="14.25" outlineLevel="1">
      <c r="A19" s="21" t="s">
        <v>17</v>
      </c>
      <c r="B19" s="22" t="s">
        <v>18</v>
      </c>
      <c r="C19" s="23">
        <v>210</v>
      </c>
      <c r="D19" s="23">
        <v>0</v>
      </c>
      <c r="E19" s="23">
        <v>210</v>
      </c>
      <c r="F19" s="23">
        <v>0</v>
      </c>
      <c r="G19" s="33">
        <f t="shared" si="1"/>
        <v>210</v>
      </c>
      <c r="H19" s="196"/>
      <c r="I19" s="19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</row>
    <row r="20" spans="1:86" s="14" customFormat="1" ht="14.25" outlineLevel="1">
      <c r="A20" s="21" t="s">
        <v>19</v>
      </c>
      <c r="B20" s="22" t="s">
        <v>20</v>
      </c>
      <c r="C20" s="23">
        <v>700</v>
      </c>
      <c r="D20" s="23">
        <v>0</v>
      </c>
      <c r="E20" s="23">
        <v>700</v>
      </c>
      <c r="F20" s="23">
        <v>500</v>
      </c>
      <c r="G20" s="33">
        <f t="shared" si="1"/>
        <v>1200</v>
      </c>
      <c r="H20" s="196"/>
      <c r="I20" s="19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</row>
    <row r="21" spans="1:86" s="14" customFormat="1" ht="14.25" outlineLevel="1">
      <c r="A21" s="21" t="s">
        <v>21</v>
      </c>
      <c r="B21" s="22" t="s">
        <v>22</v>
      </c>
      <c r="C21" s="23">
        <v>5000</v>
      </c>
      <c r="D21" s="23">
        <v>0</v>
      </c>
      <c r="E21" s="23">
        <v>5000</v>
      </c>
      <c r="F21" s="23">
        <v>0</v>
      </c>
      <c r="G21" s="33">
        <f t="shared" si="1"/>
        <v>5000</v>
      </c>
      <c r="H21" s="196"/>
      <c r="I21" s="19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</row>
    <row r="22" spans="1:86" s="14" customFormat="1" ht="14.25" outlineLevel="1">
      <c r="A22" s="21" t="s">
        <v>23</v>
      </c>
      <c r="B22" s="22" t="s">
        <v>24</v>
      </c>
      <c r="C22" s="23">
        <f>500+18000+250</f>
        <v>18750</v>
      </c>
      <c r="D22" s="23">
        <v>0</v>
      </c>
      <c r="E22" s="23">
        <f>500+18000+250</f>
        <v>18750</v>
      </c>
      <c r="F22" s="23">
        <v>0</v>
      </c>
      <c r="G22" s="33">
        <f t="shared" si="1"/>
        <v>18750</v>
      </c>
      <c r="H22" s="196"/>
      <c r="I22" s="19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</row>
    <row r="23" spans="1:86" s="14" customFormat="1" ht="14.25" outlineLevel="1">
      <c r="A23" s="21" t="s">
        <v>227</v>
      </c>
      <c r="B23" s="22" t="s">
        <v>228</v>
      </c>
      <c r="C23" s="23">
        <v>0</v>
      </c>
      <c r="D23" s="23">
        <v>35000</v>
      </c>
      <c r="E23" s="23">
        <v>35000</v>
      </c>
      <c r="F23" s="23">
        <v>0</v>
      </c>
      <c r="G23" s="33">
        <f t="shared" si="1"/>
        <v>35000</v>
      </c>
      <c r="H23" s="196"/>
      <c r="I23" s="19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</row>
    <row r="24" spans="1:86" s="350" customFormat="1" ht="15">
      <c r="A24" s="298">
        <v>200</v>
      </c>
      <c r="B24" s="299" t="s">
        <v>25</v>
      </c>
      <c r="C24" s="300">
        <f>C25+C33+C45+C52+C56</f>
        <v>223568</v>
      </c>
      <c r="D24" s="300">
        <f>D25+D33+D45+D52+D56</f>
        <v>23234</v>
      </c>
      <c r="E24" s="300">
        <f>E25+E33+E45+E52+E56</f>
        <v>246802</v>
      </c>
      <c r="F24" s="300">
        <f>F25+F33+F45+F52+F56</f>
        <v>15881</v>
      </c>
      <c r="G24" s="300">
        <f>G25+G33+G45+G52+G56</f>
        <v>262683</v>
      </c>
      <c r="H24" s="196"/>
      <c r="I24" s="19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</row>
    <row r="25" spans="1:86" s="361" customFormat="1" ht="15">
      <c r="A25" s="283">
        <v>210</v>
      </c>
      <c r="B25" s="284" t="s">
        <v>26</v>
      </c>
      <c r="C25" s="285">
        <f>C26+C28</f>
        <v>121402</v>
      </c>
      <c r="D25" s="285">
        <f>D26+D28</f>
        <v>1450</v>
      </c>
      <c r="E25" s="285">
        <f>E26+E28</f>
        <v>122852</v>
      </c>
      <c r="F25" s="285">
        <f>F26+F28</f>
        <v>10301</v>
      </c>
      <c r="G25" s="285">
        <f>G26+G28</f>
        <v>133153</v>
      </c>
      <c r="H25" s="196"/>
      <c r="I25" s="19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</row>
    <row r="26" spans="1:86" s="25" customFormat="1" ht="14.25" outlineLevel="1">
      <c r="A26" s="37">
        <v>211</v>
      </c>
      <c r="B26" s="38" t="s">
        <v>27</v>
      </c>
      <c r="C26" s="39">
        <f>SUM(C27)</f>
        <v>6000</v>
      </c>
      <c r="D26" s="39">
        <f>SUM(D27)</f>
        <v>0</v>
      </c>
      <c r="E26" s="39">
        <f>SUM(E27)</f>
        <v>6000</v>
      </c>
      <c r="F26" s="39">
        <v>0</v>
      </c>
      <c r="G26" s="39">
        <f>SUM(G27)</f>
        <v>6000</v>
      </c>
      <c r="H26" s="196"/>
      <c r="I26" s="19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</row>
    <row r="27" spans="1:86" s="41" customFormat="1" ht="14.25" outlineLevel="1">
      <c r="A27" s="32">
        <v>211003</v>
      </c>
      <c r="B27" s="22" t="s">
        <v>28</v>
      </c>
      <c r="C27" s="33">
        <v>6000</v>
      </c>
      <c r="D27" s="40">
        <v>0</v>
      </c>
      <c r="E27" s="33">
        <v>6000</v>
      </c>
      <c r="F27" s="40">
        <v>0</v>
      </c>
      <c r="G27" s="33">
        <v>6000</v>
      </c>
      <c r="H27" s="196"/>
      <c r="I27" s="19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</row>
    <row r="28" spans="1:86" s="41" customFormat="1" ht="14.25" outlineLevel="1">
      <c r="A28" s="42">
        <v>212</v>
      </c>
      <c r="B28" s="43" t="s">
        <v>29</v>
      </c>
      <c r="C28" s="18">
        <f>SUM(C29:C32)</f>
        <v>115402</v>
      </c>
      <c r="D28" s="18">
        <f>SUM(D29:D32)</f>
        <v>1450</v>
      </c>
      <c r="E28" s="18">
        <f>SUM(E29:E32)</f>
        <v>116852</v>
      </c>
      <c r="F28" s="18">
        <f>SUM(F29:F32)</f>
        <v>10301</v>
      </c>
      <c r="G28" s="18">
        <f>SUM(G29:G32)</f>
        <v>127153</v>
      </c>
      <c r="H28" s="196"/>
      <c r="I28" s="19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</row>
    <row r="29" spans="1:86" s="14" customFormat="1" ht="14.25" outlineLevel="1">
      <c r="A29" s="44">
        <v>212002</v>
      </c>
      <c r="B29" s="45" t="s">
        <v>30</v>
      </c>
      <c r="C29" s="23">
        <v>12556</v>
      </c>
      <c r="D29" s="23">
        <v>0</v>
      </c>
      <c r="E29" s="23">
        <v>12556</v>
      </c>
      <c r="F29" s="23">
        <v>0</v>
      </c>
      <c r="G29" s="23">
        <v>12556</v>
      </c>
      <c r="H29" s="196"/>
      <c r="I29" s="19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</row>
    <row r="30" spans="1:86" s="14" customFormat="1" ht="14.25" outlineLevel="1">
      <c r="A30" s="32">
        <v>212003</v>
      </c>
      <c r="B30" s="22" t="s">
        <v>31</v>
      </c>
      <c r="C30" s="33">
        <f>300+7178+19200</f>
        <v>26678</v>
      </c>
      <c r="D30" s="33">
        <v>1450</v>
      </c>
      <c r="E30" s="33">
        <f>300+7178+19200+D30</f>
        <v>28128</v>
      </c>
      <c r="F30" s="33">
        <v>0</v>
      </c>
      <c r="G30" s="33">
        <f>E30</f>
        <v>28128</v>
      </c>
      <c r="H30" s="196"/>
      <c r="I30" s="19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</row>
    <row r="31" spans="1:86" s="14" customFormat="1" ht="14.25" outlineLevel="1">
      <c r="A31" s="32">
        <v>212003</v>
      </c>
      <c r="B31" s="22" t="s">
        <v>32</v>
      </c>
      <c r="C31" s="46">
        <v>20000</v>
      </c>
      <c r="D31" s="46">
        <v>0</v>
      </c>
      <c r="E31" s="46">
        <v>20000</v>
      </c>
      <c r="F31" s="46">
        <v>10301</v>
      </c>
      <c r="G31" s="46">
        <f>F31+E31</f>
        <v>30301</v>
      </c>
      <c r="H31" s="196"/>
      <c r="I31" s="19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</row>
    <row r="32" spans="1:86" s="14" customFormat="1" ht="14.25" outlineLevel="1">
      <c r="A32" s="32">
        <v>212003</v>
      </c>
      <c r="B32" s="22" t="s">
        <v>343</v>
      </c>
      <c r="C32" s="368">
        <v>56168</v>
      </c>
      <c r="D32" s="368">
        <v>0</v>
      </c>
      <c r="E32" s="368">
        <v>56168</v>
      </c>
      <c r="F32" s="368">
        <v>0</v>
      </c>
      <c r="G32" s="368">
        <v>56168</v>
      </c>
      <c r="H32" s="196"/>
      <c r="I32" s="19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</row>
    <row r="33" spans="1:86" s="361" customFormat="1" ht="15">
      <c r="A33" s="283">
        <v>220</v>
      </c>
      <c r="B33" s="284" t="s">
        <v>33</v>
      </c>
      <c r="C33" s="286">
        <f>C34+C37+C40+C43</f>
        <v>47555</v>
      </c>
      <c r="D33" s="286">
        <f>D34+D37+D40+D43</f>
        <v>7800</v>
      </c>
      <c r="E33" s="286">
        <f>E34+E37+E40+E43</f>
        <v>55355</v>
      </c>
      <c r="F33" s="286">
        <f>F34+F37+F40+F43</f>
        <v>2580</v>
      </c>
      <c r="G33" s="286">
        <f>G34+G37+G40+G43</f>
        <v>57935</v>
      </c>
      <c r="H33" s="196"/>
      <c r="I33" s="19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</row>
    <row r="34" spans="1:86" s="20" customFormat="1" ht="14.25" outlineLevel="1">
      <c r="A34" s="28">
        <v>221</v>
      </c>
      <c r="B34" s="29" t="s">
        <v>34</v>
      </c>
      <c r="C34" s="18">
        <f>SUM(C35:C36)</f>
        <v>21310</v>
      </c>
      <c r="D34" s="18">
        <f>SUM(D35:D36)</f>
        <v>1200</v>
      </c>
      <c r="E34" s="18">
        <f>SUM(E35:E36)</f>
        <v>22510</v>
      </c>
      <c r="F34" s="18">
        <f>SUM(F35:F36)</f>
        <v>880</v>
      </c>
      <c r="G34" s="18">
        <f>SUM(G35:G36)</f>
        <v>23390</v>
      </c>
      <c r="H34" s="196"/>
      <c r="I34" s="19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14" customFormat="1" ht="14.25" outlineLevel="1">
      <c r="A35" s="47">
        <v>221004</v>
      </c>
      <c r="B35" s="22" t="s">
        <v>35</v>
      </c>
      <c r="C35" s="23">
        <f>200+500+60+350+200</f>
        <v>1310</v>
      </c>
      <c r="D35" s="23">
        <v>1200</v>
      </c>
      <c r="E35" s="23">
        <f>200+500+60+350+200+D35</f>
        <v>2510</v>
      </c>
      <c r="F35" s="23">
        <v>880</v>
      </c>
      <c r="G35" s="23">
        <f>F35+E35</f>
        <v>3390</v>
      </c>
      <c r="H35" s="196"/>
      <c r="I35" s="19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</row>
    <row r="36" spans="1:86" s="14" customFormat="1" ht="14.25" outlineLevel="1">
      <c r="A36" s="32">
        <v>221005</v>
      </c>
      <c r="B36" s="22" t="s">
        <v>36</v>
      </c>
      <c r="C36" s="23">
        <v>20000</v>
      </c>
      <c r="D36" s="23">
        <v>0</v>
      </c>
      <c r="E36" s="23">
        <v>20000</v>
      </c>
      <c r="F36" s="23">
        <v>0</v>
      </c>
      <c r="G36" s="23">
        <f>F36+E36</f>
        <v>20000</v>
      </c>
      <c r="H36" s="196"/>
      <c r="I36" s="19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</row>
    <row r="37" spans="1:86" s="20" customFormat="1" ht="14.25" outlineLevel="1">
      <c r="A37" s="48">
        <v>222</v>
      </c>
      <c r="B37" s="49" t="s">
        <v>37</v>
      </c>
      <c r="C37" s="18">
        <f>C38+C39</f>
        <v>7000</v>
      </c>
      <c r="D37" s="18">
        <f>D38+D39</f>
        <v>5300</v>
      </c>
      <c r="E37" s="18">
        <f>E38+E39</f>
        <v>12300</v>
      </c>
      <c r="F37" s="18">
        <v>1600</v>
      </c>
      <c r="G37" s="18">
        <f>F37+E37</f>
        <v>13900</v>
      </c>
      <c r="H37" s="196"/>
      <c r="I37" s="19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s="14" customFormat="1" ht="14.25" outlineLevel="1">
      <c r="A38" s="47">
        <v>222001</v>
      </c>
      <c r="B38" s="22" t="s">
        <v>38</v>
      </c>
      <c r="C38" s="23">
        <v>500</v>
      </c>
      <c r="D38" s="23">
        <v>5300</v>
      </c>
      <c r="E38" s="23">
        <f>500+D38</f>
        <v>5800</v>
      </c>
      <c r="F38" s="23">
        <v>1600</v>
      </c>
      <c r="G38" s="23">
        <f>F38+E38</f>
        <v>7400</v>
      </c>
      <c r="H38" s="196"/>
      <c r="I38" s="19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</row>
    <row r="39" spans="1:86" s="14" customFormat="1" ht="14.25" outlineLevel="1">
      <c r="A39" s="47">
        <v>222003</v>
      </c>
      <c r="B39" s="22" t="s">
        <v>39</v>
      </c>
      <c r="C39" s="23">
        <v>6500</v>
      </c>
      <c r="D39" s="23">
        <v>0</v>
      </c>
      <c r="E39" s="23">
        <v>6500</v>
      </c>
      <c r="F39" s="23">
        <v>0</v>
      </c>
      <c r="G39" s="23">
        <v>6500</v>
      </c>
      <c r="H39" s="196"/>
      <c r="I39" s="19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</row>
    <row r="40" spans="1:86" s="14" customFormat="1" ht="14.25" outlineLevel="1">
      <c r="A40" s="28">
        <v>223</v>
      </c>
      <c r="B40" s="50" t="s">
        <v>340</v>
      </c>
      <c r="C40" s="30">
        <f>SUM(C41:C42)</f>
        <v>19045</v>
      </c>
      <c r="D40" s="30">
        <f>SUM(D41:D42)</f>
        <v>1300</v>
      </c>
      <c r="E40" s="30">
        <f>SUM(E41:E42)</f>
        <v>20345</v>
      </c>
      <c r="F40" s="30">
        <f>SUM(F41:F42)</f>
        <v>100</v>
      </c>
      <c r="G40" s="30">
        <f>SUM(G41:G42)</f>
        <v>20445</v>
      </c>
      <c r="H40" s="196"/>
      <c r="I40" s="19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</row>
    <row r="41" spans="1:86" s="14" customFormat="1" ht="14.25" outlineLevel="1">
      <c r="A41" s="32">
        <v>223001</v>
      </c>
      <c r="B41" s="22" t="s">
        <v>40</v>
      </c>
      <c r="C41" s="23">
        <f>600+1800+5045</f>
        <v>7445</v>
      </c>
      <c r="D41" s="23">
        <v>1300</v>
      </c>
      <c r="E41" s="23">
        <f>600+1800+5045+D41</f>
        <v>8745</v>
      </c>
      <c r="F41" s="23">
        <v>100</v>
      </c>
      <c r="G41" s="23">
        <f>F41+E41</f>
        <v>8845</v>
      </c>
      <c r="H41" s="196"/>
      <c r="I41" s="19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</row>
    <row r="42" spans="1:86" s="14" customFormat="1" ht="14.25" outlineLevel="1">
      <c r="A42" s="51">
        <v>223003</v>
      </c>
      <c r="B42" s="52" t="s">
        <v>41</v>
      </c>
      <c r="C42" s="23">
        <f>3100+3500+5000</f>
        <v>11600</v>
      </c>
      <c r="D42" s="23">
        <v>0</v>
      </c>
      <c r="E42" s="23">
        <f>3100+3500+5000</f>
        <v>11600</v>
      </c>
      <c r="F42" s="23">
        <v>0</v>
      </c>
      <c r="G42" s="23">
        <f>F42+E42</f>
        <v>11600</v>
      </c>
      <c r="H42" s="196"/>
      <c r="I42" s="19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</row>
    <row r="43" spans="1:86" s="20" customFormat="1" ht="14.25" outlineLevel="1">
      <c r="A43" s="53">
        <v>229</v>
      </c>
      <c r="B43" s="54" t="s">
        <v>42</v>
      </c>
      <c r="C43" s="18">
        <f>SUM(C44)</f>
        <v>200</v>
      </c>
      <c r="D43" s="18">
        <f>SUM(D44)</f>
        <v>0</v>
      </c>
      <c r="E43" s="18">
        <f>SUM(E44)</f>
        <v>200</v>
      </c>
      <c r="F43" s="18">
        <v>0</v>
      </c>
      <c r="G43" s="18">
        <v>200</v>
      </c>
      <c r="H43" s="196"/>
      <c r="I43" s="19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s="14" customFormat="1" ht="15" thickBot="1">
      <c r="A44" s="51">
        <v>229005</v>
      </c>
      <c r="B44" s="52" t="s">
        <v>43</v>
      </c>
      <c r="C44" s="33">
        <v>200</v>
      </c>
      <c r="D44" s="33">
        <v>0</v>
      </c>
      <c r="E44" s="33">
        <v>200</v>
      </c>
      <c r="F44" s="33">
        <v>0</v>
      </c>
      <c r="G44" s="33">
        <v>200</v>
      </c>
      <c r="H44" s="196"/>
      <c r="I44" s="19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</row>
    <row r="45" spans="1:86" s="15" customFormat="1" ht="16.5" customHeight="1" thickBot="1">
      <c r="A45" s="55">
        <v>230</v>
      </c>
      <c r="B45" s="56" t="s">
        <v>44</v>
      </c>
      <c r="C45" s="57">
        <f>C46+C50</f>
        <v>44586</v>
      </c>
      <c r="D45" s="57">
        <f>D46+D50</f>
        <v>13984</v>
      </c>
      <c r="E45" s="57">
        <f>E46+E50</f>
        <v>58570</v>
      </c>
      <c r="F45" s="57">
        <f>F46+F50</f>
        <v>1700</v>
      </c>
      <c r="G45" s="57">
        <f>G46+G50</f>
        <v>60270</v>
      </c>
      <c r="H45" s="196"/>
      <c r="I45" s="19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</row>
    <row r="46" spans="1:86" s="20" customFormat="1" ht="14.25" outlineLevel="1">
      <c r="A46" s="58">
        <v>231</v>
      </c>
      <c r="B46" s="59" t="s">
        <v>45</v>
      </c>
      <c r="C46" s="60">
        <f>SUM(C47:C49)</f>
        <v>6986</v>
      </c>
      <c r="D46" s="60">
        <f>SUM(D47:D49)</f>
        <v>12584</v>
      </c>
      <c r="E46" s="60">
        <f>SUM(E47:E49)</f>
        <v>19570</v>
      </c>
      <c r="F46" s="60">
        <f>SUM(F47:F49)</f>
        <v>1700</v>
      </c>
      <c r="G46" s="60">
        <f>SUM(G47:G49)</f>
        <v>21270</v>
      </c>
      <c r="H46" s="196"/>
      <c r="I46" s="19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</row>
    <row r="47" spans="1:86" s="14" customFormat="1" ht="14.25" outlineLevel="1">
      <c r="A47" s="61">
        <v>231</v>
      </c>
      <c r="B47" s="62" t="s">
        <v>46</v>
      </c>
      <c r="C47" s="63">
        <v>2000</v>
      </c>
      <c r="D47" s="64">
        <v>12584</v>
      </c>
      <c r="E47" s="63">
        <f>2000+D47</f>
        <v>14584</v>
      </c>
      <c r="F47" s="64">
        <v>0</v>
      </c>
      <c r="G47" s="63">
        <v>14584</v>
      </c>
      <c r="H47" s="196"/>
      <c r="I47" s="19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</row>
    <row r="48" spans="1:86" s="14" customFormat="1" ht="14.25" outlineLevel="1">
      <c r="A48" s="61">
        <v>231</v>
      </c>
      <c r="B48" s="62" t="s">
        <v>47</v>
      </c>
      <c r="C48" s="63">
        <f>3744+641</f>
        <v>4385</v>
      </c>
      <c r="D48" s="63">
        <v>0</v>
      </c>
      <c r="E48" s="63">
        <f>3744+641</f>
        <v>4385</v>
      </c>
      <c r="F48" s="63">
        <v>1700</v>
      </c>
      <c r="G48" s="63">
        <f>F48+E48</f>
        <v>6085</v>
      </c>
      <c r="H48" s="196"/>
      <c r="I48" s="19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</row>
    <row r="49" spans="1:86" s="14" customFormat="1" ht="14.25" outlineLevel="1">
      <c r="A49" s="61">
        <v>231</v>
      </c>
      <c r="B49" s="62" t="s">
        <v>344</v>
      </c>
      <c r="C49" s="63">
        <v>601</v>
      </c>
      <c r="D49" s="63">
        <v>0</v>
      </c>
      <c r="E49" s="63">
        <v>601</v>
      </c>
      <c r="F49" s="63">
        <v>0</v>
      </c>
      <c r="G49" s="63">
        <v>601</v>
      </c>
      <c r="H49" s="196"/>
      <c r="I49" s="19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</row>
    <row r="50" spans="1:86" s="20" customFormat="1" ht="14.25" outlineLevel="1">
      <c r="A50" s="58">
        <v>233</v>
      </c>
      <c r="B50" s="65" t="s">
        <v>48</v>
      </c>
      <c r="C50" s="60">
        <f>C51</f>
        <v>37600</v>
      </c>
      <c r="D50" s="60">
        <f>D51</f>
        <v>1400</v>
      </c>
      <c r="E50" s="60">
        <f>E51</f>
        <v>39000</v>
      </c>
      <c r="F50" s="60">
        <v>0</v>
      </c>
      <c r="G50" s="60">
        <f>SUM(G51)</f>
        <v>39000</v>
      </c>
      <c r="H50" s="196"/>
      <c r="I50" s="19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1:86" s="14" customFormat="1" ht="14.25" outlineLevel="1">
      <c r="A51" s="66">
        <v>233001</v>
      </c>
      <c r="B51" s="62" t="s">
        <v>49</v>
      </c>
      <c r="C51" s="63">
        <v>37600</v>
      </c>
      <c r="D51" s="64">
        <v>1400</v>
      </c>
      <c r="E51" s="63">
        <f>37600+D51</f>
        <v>39000</v>
      </c>
      <c r="F51" s="64">
        <v>0</v>
      </c>
      <c r="G51" s="63">
        <f>F51+E51</f>
        <v>39000</v>
      </c>
      <c r="H51" s="196"/>
      <c r="I51" s="19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</row>
    <row r="52" spans="1:86" s="361" customFormat="1" ht="15">
      <c r="A52" s="283">
        <v>240</v>
      </c>
      <c r="B52" s="284" t="s">
        <v>342</v>
      </c>
      <c r="C52" s="286">
        <f>SUM(C53:C55)</f>
        <v>2525</v>
      </c>
      <c r="D52" s="286">
        <f>SUM(D53:D55)</f>
        <v>0</v>
      </c>
      <c r="E52" s="286">
        <f>SUM(E53:E55)</f>
        <v>2525</v>
      </c>
      <c r="F52" s="286">
        <f>SUM(F53:F55)</f>
        <v>700</v>
      </c>
      <c r="G52" s="286">
        <f>SUM(G53:G55)</f>
        <v>3225</v>
      </c>
      <c r="H52" s="196"/>
      <c r="I52" s="19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</row>
    <row r="53" spans="1:86" s="20" customFormat="1" ht="14.25" outlineLevel="1">
      <c r="A53" s="67">
        <v>243</v>
      </c>
      <c r="B53" s="22" t="s">
        <v>50</v>
      </c>
      <c r="C53" s="33">
        <v>500</v>
      </c>
      <c r="D53" s="33">
        <v>0</v>
      </c>
      <c r="E53" s="33">
        <v>500</v>
      </c>
      <c r="F53" s="33">
        <v>200</v>
      </c>
      <c r="G53" s="33">
        <f>F53+E53</f>
        <v>700</v>
      </c>
      <c r="H53" s="196"/>
      <c r="I53" s="19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</row>
    <row r="54" spans="1:86" s="20" customFormat="1" ht="14.25" outlineLevel="1">
      <c r="A54" s="68">
        <v>244</v>
      </c>
      <c r="B54" s="69" t="s">
        <v>51</v>
      </c>
      <c r="C54" s="23">
        <v>2000</v>
      </c>
      <c r="D54" s="23">
        <v>0</v>
      </c>
      <c r="E54" s="23">
        <v>2000</v>
      </c>
      <c r="F54" s="23">
        <v>500</v>
      </c>
      <c r="G54" s="33">
        <f>F54+E54</f>
        <v>2500</v>
      </c>
      <c r="H54" s="196"/>
      <c r="I54" s="19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</row>
    <row r="55" spans="1:86" s="20" customFormat="1" ht="14.25" outlineLevel="1">
      <c r="A55" s="68">
        <v>244</v>
      </c>
      <c r="B55" s="69" t="s">
        <v>345</v>
      </c>
      <c r="C55" s="23">
        <v>25</v>
      </c>
      <c r="D55" s="23">
        <v>0</v>
      </c>
      <c r="E55" s="23">
        <v>25</v>
      </c>
      <c r="F55" s="23">
        <v>0</v>
      </c>
      <c r="G55" s="23">
        <v>25</v>
      </c>
      <c r="H55" s="196"/>
      <c r="I55" s="19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</row>
    <row r="56" spans="1:86" s="361" customFormat="1" ht="15">
      <c r="A56" s="287">
        <v>290</v>
      </c>
      <c r="B56" s="288" t="s">
        <v>52</v>
      </c>
      <c r="C56" s="282">
        <f>SUM(C57:C59)</f>
        <v>7500</v>
      </c>
      <c r="D56" s="282">
        <f>SUM(D57:D59)</f>
        <v>0</v>
      </c>
      <c r="E56" s="282">
        <f>SUM(E57:E59)</f>
        <v>7500</v>
      </c>
      <c r="F56" s="282">
        <f>SUM(F57:F59)</f>
        <v>600</v>
      </c>
      <c r="G56" s="282">
        <f>SUM(G57:G59)</f>
        <v>8100</v>
      </c>
      <c r="H56" s="196"/>
      <c r="I56" s="19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</row>
    <row r="57" spans="1:86" s="25" customFormat="1" ht="14.25" outlineLevel="1">
      <c r="A57" s="32">
        <v>292008</v>
      </c>
      <c r="B57" s="22" t="s">
        <v>53</v>
      </c>
      <c r="C57" s="23">
        <v>6000</v>
      </c>
      <c r="D57" s="23">
        <v>0</v>
      </c>
      <c r="E57" s="23">
        <v>6000</v>
      </c>
      <c r="F57" s="23">
        <v>0</v>
      </c>
      <c r="G57" s="23">
        <f>E57</f>
        <v>6000</v>
      </c>
      <c r="H57" s="196"/>
      <c r="I57" s="19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</row>
    <row r="58" spans="1:86" s="25" customFormat="1" ht="14.25" outlineLevel="1">
      <c r="A58" s="87">
        <v>292017</v>
      </c>
      <c r="B58" s="34" t="s">
        <v>347</v>
      </c>
      <c r="C58" s="46"/>
      <c r="D58" s="46"/>
      <c r="E58" s="46">
        <v>0</v>
      </c>
      <c r="F58" s="46">
        <v>600</v>
      </c>
      <c r="G58" s="23">
        <v>600</v>
      </c>
      <c r="H58" s="196"/>
      <c r="I58" s="19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</row>
    <row r="59" spans="1:86" s="14" customFormat="1" ht="15" outlineLevel="1" thickBot="1">
      <c r="A59" s="70" t="s">
        <v>249</v>
      </c>
      <c r="B59" s="71" t="s">
        <v>54</v>
      </c>
      <c r="C59" s="72">
        <v>1500</v>
      </c>
      <c r="D59" s="72">
        <v>0</v>
      </c>
      <c r="E59" s="72">
        <v>1500</v>
      </c>
      <c r="F59" s="72">
        <v>0</v>
      </c>
      <c r="G59" s="72">
        <f>E59</f>
        <v>1500</v>
      </c>
      <c r="H59" s="196"/>
      <c r="I59" s="19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</row>
    <row r="60" spans="1:86" s="74" customFormat="1" ht="14.25" outlineLevel="1">
      <c r="A60" s="73"/>
      <c r="C60" s="75"/>
      <c r="D60" s="75"/>
      <c r="E60" s="75"/>
      <c r="F60" s="75"/>
      <c r="G60" s="75"/>
      <c r="H60" s="196"/>
      <c r="I60" s="19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</row>
    <row r="61" spans="1:86" s="74" customFormat="1" ht="15.75" outlineLevel="1" thickBot="1">
      <c r="A61" s="77"/>
      <c r="B61" s="78"/>
      <c r="C61" s="79"/>
      <c r="D61" s="80"/>
      <c r="E61" s="79"/>
      <c r="F61" s="80"/>
      <c r="G61" s="79" t="s">
        <v>237</v>
      </c>
      <c r="H61" s="196"/>
      <c r="I61" s="19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</row>
    <row r="62" spans="1:86" s="350" customFormat="1" ht="15">
      <c r="A62" s="301">
        <v>300</v>
      </c>
      <c r="B62" s="315" t="s">
        <v>55</v>
      </c>
      <c r="C62" s="316">
        <f>C63+C75+C79</f>
        <v>226915</v>
      </c>
      <c r="D62" s="316">
        <f>D63+D75+D79</f>
        <v>0</v>
      </c>
      <c r="E62" s="316">
        <f>E63+E75+E79</f>
        <v>226915</v>
      </c>
      <c r="F62" s="316">
        <f>F63+F75+F79</f>
        <v>118566</v>
      </c>
      <c r="G62" s="316">
        <f>F62+E62</f>
        <v>345481</v>
      </c>
      <c r="H62" s="196"/>
      <c r="I62" s="19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</row>
    <row r="63" spans="1:86" s="361" customFormat="1" ht="15">
      <c r="A63" s="289">
        <v>310</v>
      </c>
      <c r="B63" s="317" t="s">
        <v>56</v>
      </c>
      <c r="C63" s="290">
        <f>C64</f>
        <v>210102</v>
      </c>
      <c r="D63" s="290">
        <f>D64</f>
        <v>0</v>
      </c>
      <c r="E63" s="290">
        <f>E64</f>
        <v>210102</v>
      </c>
      <c r="F63" s="290">
        <f>F64</f>
        <v>87700</v>
      </c>
      <c r="G63" s="290">
        <f>G64</f>
        <v>297802</v>
      </c>
      <c r="H63" s="196"/>
      <c r="I63" s="19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</row>
    <row r="64" spans="1:86" s="25" customFormat="1" ht="14.25" outlineLevel="1">
      <c r="A64" s="58">
        <v>312</v>
      </c>
      <c r="B64" s="318" t="s">
        <v>57</v>
      </c>
      <c r="C64" s="60">
        <f>SUM(C65:C73)</f>
        <v>210102</v>
      </c>
      <c r="D64" s="60">
        <f>SUM(D65:D73)</f>
        <v>0</v>
      </c>
      <c r="E64" s="60">
        <f>SUM(E65:E73)</f>
        <v>210102</v>
      </c>
      <c r="F64" s="60">
        <f>SUM(F65:F74)</f>
        <v>87700</v>
      </c>
      <c r="G64" s="60">
        <f>F64+E64</f>
        <v>297802</v>
      </c>
      <c r="H64" s="196"/>
      <c r="I64" s="19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</row>
    <row r="65" spans="1:86" s="14" customFormat="1" ht="14.25" outlineLevel="1">
      <c r="A65" s="85">
        <v>312001</v>
      </c>
      <c r="B65" s="319" t="s">
        <v>58</v>
      </c>
      <c r="C65" s="86">
        <v>200000</v>
      </c>
      <c r="D65" s="86">
        <v>0</v>
      </c>
      <c r="E65" s="86">
        <v>200000</v>
      </c>
      <c r="F65" s="86">
        <f>2576+1118</f>
        <v>3694</v>
      </c>
      <c r="G65" s="89">
        <f>F65+E65</f>
        <v>203694</v>
      </c>
      <c r="H65" s="196"/>
      <c r="I65" s="19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</row>
    <row r="66" spans="1:86" s="14" customFormat="1" ht="14.25" outlineLevel="1">
      <c r="A66" s="87">
        <v>312001</v>
      </c>
      <c r="B66" s="320" t="s">
        <v>59</v>
      </c>
      <c r="C66" s="88">
        <v>1929</v>
      </c>
      <c r="D66" s="88">
        <v>0</v>
      </c>
      <c r="E66" s="88">
        <v>1929</v>
      </c>
      <c r="F66" s="88">
        <v>239</v>
      </c>
      <c r="G66" s="89">
        <f aca="true" t="shared" si="2" ref="G66:G73">F66+E66</f>
        <v>2168</v>
      </c>
      <c r="H66" s="196"/>
      <c r="I66" s="19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</row>
    <row r="67" spans="1:86" s="14" customFormat="1" ht="14.25" outlineLevel="1">
      <c r="A67" s="87">
        <v>312001</v>
      </c>
      <c r="B67" s="320" t="s">
        <v>60</v>
      </c>
      <c r="C67" s="89">
        <v>985</v>
      </c>
      <c r="D67" s="89">
        <v>0</v>
      </c>
      <c r="E67" s="89">
        <v>985</v>
      </c>
      <c r="F67" s="89">
        <v>0</v>
      </c>
      <c r="G67" s="89">
        <f t="shared" si="2"/>
        <v>985</v>
      </c>
      <c r="H67" s="196"/>
      <c r="I67" s="19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</row>
    <row r="68" spans="1:86" s="14" customFormat="1" ht="14.25" outlineLevel="1">
      <c r="A68" s="87">
        <v>312001</v>
      </c>
      <c r="B68" s="320" t="s">
        <v>61</v>
      </c>
      <c r="C68" s="89">
        <v>4120</v>
      </c>
      <c r="D68" s="90">
        <v>0</v>
      </c>
      <c r="E68" s="89">
        <v>4120</v>
      </c>
      <c r="F68" s="90">
        <v>-1220</v>
      </c>
      <c r="G68" s="89">
        <f t="shared" si="2"/>
        <v>2900</v>
      </c>
      <c r="H68" s="196"/>
      <c r="I68" s="19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</row>
    <row r="69" spans="1:86" s="14" customFormat="1" ht="14.25" outlineLevel="1">
      <c r="A69" s="87">
        <v>312001</v>
      </c>
      <c r="B69" s="320" t="s">
        <v>62</v>
      </c>
      <c r="C69" s="89">
        <v>1280</v>
      </c>
      <c r="D69" s="89">
        <v>0</v>
      </c>
      <c r="E69" s="89">
        <v>1280</v>
      </c>
      <c r="F69" s="89">
        <v>0</v>
      </c>
      <c r="G69" s="89">
        <f t="shared" si="2"/>
        <v>1280</v>
      </c>
      <c r="H69" s="196"/>
      <c r="I69" s="19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</row>
    <row r="70" spans="1:86" s="93" customFormat="1" ht="14.25" outlineLevel="1">
      <c r="A70" s="44">
        <v>312001</v>
      </c>
      <c r="B70" s="320" t="s">
        <v>63</v>
      </c>
      <c r="C70" s="91">
        <v>120</v>
      </c>
      <c r="D70" s="92">
        <v>0</v>
      </c>
      <c r="E70" s="91">
        <v>120</v>
      </c>
      <c r="F70" s="92">
        <v>0</v>
      </c>
      <c r="G70" s="89">
        <f t="shared" si="2"/>
        <v>120</v>
      </c>
      <c r="H70" s="196"/>
      <c r="I70" s="19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</row>
    <row r="71" spans="1:86" s="14" customFormat="1" ht="14.25" outlineLevel="1">
      <c r="A71" s="85">
        <v>312001</v>
      </c>
      <c r="B71" s="320" t="s">
        <v>64</v>
      </c>
      <c r="C71" s="86">
        <v>368</v>
      </c>
      <c r="D71" s="94">
        <v>0</v>
      </c>
      <c r="E71" s="86">
        <v>368</v>
      </c>
      <c r="F71" s="94">
        <v>0</v>
      </c>
      <c r="G71" s="89">
        <f t="shared" si="2"/>
        <v>368</v>
      </c>
      <c r="H71" s="196"/>
      <c r="I71" s="19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</row>
    <row r="72" spans="1:86" s="14" customFormat="1" ht="14.25" outlineLevel="1">
      <c r="A72" s="44">
        <v>312001</v>
      </c>
      <c r="B72" s="320" t="s">
        <v>65</v>
      </c>
      <c r="C72" s="88">
        <v>400</v>
      </c>
      <c r="D72" s="95">
        <v>0</v>
      </c>
      <c r="E72" s="88">
        <v>400</v>
      </c>
      <c r="F72" s="95">
        <v>0</v>
      </c>
      <c r="G72" s="89">
        <f t="shared" si="2"/>
        <v>400</v>
      </c>
      <c r="H72" s="196"/>
      <c r="I72" s="19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</row>
    <row r="73" spans="1:86" s="14" customFormat="1" ht="14.25" outlineLevel="1">
      <c r="A73" s="96">
        <v>312001</v>
      </c>
      <c r="B73" s="321" t="s">
        <v>66</v>
      </c>
      <c r="C73" s="91">
        <v>900</v>
      </c>
      <c r="D73" s="92">
        <v>0</v>
      </c>
      <c r="E73" s="91">
        <v>900</v>
      </c>
      <c r="F73" s="89">
        <v>0</v>
      </c>
      <c r="G73" s="89">
        <f t="shared" si="2"/>
        <v>900</v>
      </c>
      <c r="H73" s="196"/>
      <c r="I73" s="19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</row>
    <row r="74" spans="1:86" s="14" customFormat="1" ht="15" outlineLevel="1" thickBot="1">
      <c r="A74" s="96">
        <v>312001</v>
      </c>
      <c r="B74" s="322" t="s">
        <v>334</v>
      </c>
      <c r="C74" s="323"/>
      <c r="D74" s="324"/>
      <c r="E74" s="323">
        <v>0</v>
      </c>
      <c r="F74" s="323">
        <v>84987</v>
      </c>
      <c r="G74" s="370">
        <v>84987</v>
      </c>
      <c r="H74" s="196"/>
      <c r="I74" s="19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</row>
    <row r="75" spans="1:86" s="15" customFormat="1" ht="15">
      <c r="A75" s="81">
        <v>320</v>
      </c>
      <c r="B75" s="82" t="s">
        <v>67</v>
      </c>
      <c r="C75" s="83">
        <f>C76</f>
        <v>15353</v>
      </c>
      <c r="D75" s="83">
        <f>D76</f>
        <v>0</v>
      </c>
      <c r="E75" s="83">
        <f>E76</f>
        <v>15353</v>
      </c>
      <c r="F75" s="83">
        <f>SUM(F76)</f>
        <v>30200</v>
      </c>
      <c r="G75" s="83">
        <f>SUM(G76)</f>
        <v>45553</v>
      </c>
      <c r="H75" s="196"/>
      <c r="I75" s="19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</row>
    <row r="76" spans="1:86" s="25" customFormat="1" ht="14.25" outlineLevel="1">
      <c r="A76" s="58">
        <v>322</v>
      </c>
      <c r="B76" s="84" t="s">
        <v>57</v>
      </c>
      <c r="C76" s="60">
        <f>SUM(C77)</f>
        <v>15353</v>
      </c>
      <c r="D76" s="60">
        <f>SUM(D77)</f>
        <v>0</v>
      </c>
      <c r="E76" s="60">
        <f>SUM(E77)</f>
        <v>15353</v>
      </c>
      <c r="F76" s="60">
        <f>SUM(F77:F78)</f>
        <v>30200</v>
      </c>
      <c r="G76" s="60">
        <f>SUM(G77:G78)</f>
        <v>45553</v>
      </c>
      <c r="H76" s="196"/>
      <c r="I76" s="19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</row>
    <row r="77" spans="1:86" s="14" customFormat="1" ht="14.25" outlineLevel="1">
      <c r="A77" s="66">
        <v>322001</v>
      </c>
      <c r="B77" s="62" t="s">
        <v>68</v>
      </c>
      <c r="C77" s="89">
        <v>15353</v>
      </c>
      <c r="D77" s="90">
        <v>0</v>
      </c>
      <c r="E77" s="89">
        <v>15353</v>
      </c>
      <c r="F77" s="90">
        <f>3742+24288+170</f>
        <v>28200</v>
      </c>
      <c r="G77" s="89">
        <f>F77+E77</f>
        <v>43553</v>
      </c>
      <c r="H77" s="196"/>
      <c r="I77" s="19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</row>
    <row r="78" spans="1:86" s="14" customFormat="1" ht="14.25" outlineLevel="1">
      <c r="A78" s="66">
        <v>322001</v>
      </c>
      <c r="B78" s="62" t="s">
        <v>348</v>
      </c>
      <c r="C78" s="89">
        <v>0</v>
      </c>
      <c r="D78" s="90">
        <v>0</v>
      </c>
      <c r="E78" s="89">
        <v>0</v>
      </c>
      <c r="F78" s="90">
        <v>2000</v>
      </c>
      <c r="G78" s="89">
        <f>F78+E78</f>
        <v>2000</v>
      </c>
      <c r="H78" s="196"/>
      <c r="I78" s="19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</row>
    <row r="79" spans="1:86" s="366" customFormat="1" ht="15" outlineLevel="1">
      <c r="A79" s="291">
        <v>340</v>
      </c>
      <c r="B79" s="292" t="s">
        <v>69</v>
      </c>
      <c r="C79" s="228">
        <f>SUM(C80)</f>
        <v>1460</v>
      </c>
      <c r="D79" s="228">
        <f>SUM(D80)</f>
        <v>0</v>
      </c>
      <c r="E79" s="228">
        <f>SUM(E80)</f>
        <v>1460</v>
      </c>
      <c r="F79" s="228">
        <f>SUM(F80)</f>
        <v>666</v>
      </c>
      <c r="G79" s="228">
        <f>F79+E79</f>
        <v>2126</v>
      </c>
      <c r="H79" s="196"/>
      <c r="I79" s="19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337"/>
      <c r="CF79" s="337"/>
      <c r="CG79" s="337"/>
      <c r="CH79" s="337"/>
    </row>
    <row r="80" spans="1:86" s="14" customFormat="1" ht="15" outlineLevel="1" thickBot="1">
      <c r="A80" s="97">
        <v>341</v>
      </c>
      <c r="B80" s="74" t="s">
        <v>70</v>
      </c>
      <c r="C80" s="86">
        <v>1460</v>
      </c>
      <c r="D80" s="94">
        <v>0</v>
      </c>
      <c r="E80" s="86">
        <v>1460</v>
      </c>
      <c r="F80" s="94">
        <v>666</v>
      </c>
      <c r="G80" s="86">
        <v>2126</v>
      </c>
      <c r="H80" s="196"/>
      <c r="I80" s="19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</row>
    <row r="81" spans="1:86" s="362" customFormat="1" ht="17.25" customHeight="1" thickBot="1">
      <c r="A81" s="308" t="s">
        <v>71</v>
      </c>
      <c r="B81" s="309"/>
      <c r="C81" s="310">
        <f>C82+C86</f>
        <v>106000</v>
      </c>
      <c r="D81" s="310">
        <f>D82+D86</f>
        <v>0</v>
      </c>
      <c r="E81" s="310">
        <f>E82+E86</f>
        <v>106000</v>
      </c>
      <c r="F81" s="310">
        <f>F82+F86</f>
        <v>125108</v>
      </c>
      <c r="G81" s="310">
        <f>G82+G86</f>
        <v>231108</v>
      </c>
      <c r="H81" s="196"/>
      <c r="I81" s="19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1"/>
      <c r="BL81" s="341"/>
      <c r="BM81" s="341"/>
      <c r="BN81" s="341"/>
      <c r="BO81" s="341"/>
      <c r="BP81" s="341"/>
      <c r="BQ81" s="341"/>
      <c r="BR81" s="341"/>
      <c r="BS81" s="341"/>
      <c r="BT81" s="341"/>
      <c r="BU81" s="341"/>
      <c r="BV81" s="341"/>
      <c r="BW81" s="341"/>
      <c r="BX81" s="341"/>
      <c r="BY81" s="341"/>
      <c r="BZ81" s="341"/>
      <c r="CA81" s="341"/>
      <c r="CB81" s="341"/>
      <c r="CC81" s="341"/>
      <c r="CD81" s="341"/>
      <c r="CE81" s="341"/>
      <c r="CF81" s="341"/>
      <c r="CG81" s="341"/>
      <c r="CH81" s="341"/>
    </row>
    <row r="82" spans="1:86" s="15" customFormat="1" ht="15">
      <c r="A82" s="363">
        <v>400</v>
      </c>
      <c r="B82" s="364" t="s">
        <v>72</v>
      </c>
      <c r="C82" s="83">
        <f>C83</f>
        <v>106000</v>
      </c>
      <c r="D82" s="83">
        <v>0</v>
      </c>
      <c r="E82" s="83">
        <f>E83</f>
        <v>106000</v>
      </c>
      <c r="F82" s="83">
        <f>F83</f>
        <v>67668</v>
      </c>
      <c r="G82" s="83">
        <f>G83</f>
        <v>173668</v>
      </c>
      <c r="H82" s="196"/>
      <c r="I82" s="19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1"/>
      <c r="BS82" s="341"/>
      <c r="BT82" s="341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</row>
    <row r="83" spans="1:86" s="361" customFormat="1" ht="15" outlineLevel="1">
      <c r="A83" s="313">
        <v>450</v>
      </c>
      <c r="B83" s="314" t="s">
        <v>73</v>
      </c>
      <c r="C83" s="294">
        <v>106000</v>
      </c>
      <c r="D83" s="294">
        <f>SUM(D85)</f>
        <v>0</v>
      </c>
      <c r="E83" s="294">
        <v>106000</v>
      </c>
      <c r="F83" s="294">
        <f>F84+F85</f>
        <v>67668</v>
      </c>
      <c r="G83" s="294">
        <f>G84+G85</f>
        <v>173668</v>
      </c>
      <c r="H83" s="196"/>
      <c r="I83" s="19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/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</row>
    <row r="84" spans="1:86" s="14" customFormat="1" ht="14.25" outlineLevel="1">
      <c r="A84" s="330">
        <v>453</v>
      </c>
      <c r="B84" s="100" t="s">
        <v>341</v>
      </c>
      <c r="C84" s="46">
        <v>0</v>
      </c>
      <c r="D84" s="75">
        <v>0</v>
      </c>
      <c r="E84" s="46">
        <v>0</v>
      </c>
      <c r="F84" s="75">
        <f>26452+6556</f>
        <v>33008</v>
      </c>
      <c r="G84" s="46">
        <f>E84+F84</f>
        <v>33008</v>
      </c>
      <c r="H84" s="196"/>
      <c r="I84" s="19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</row>
    <row r="85" spans="1:86" s="14" customFormat="1" ht="14.25" outlineLevel="1">
      <c r="A85" s="87">
        <v>454</v>
      </c>
      <c r="B85" s="34" t="s">
        <v>74</v>
      </c>
      <c r="C85" s="328">
        <f>10000+96000</f>
        <v>106000</v>
      </c>
      <c r="D85" s="329">
        <v>0</v>
      </c>
      <c r="E85" s="328">
        <f>10000+96000</f>
        <v>106000</v>
      </c>
      <c r="F85" s="329">
        <f>13954+20706</f>
        <v>34660</v>
      </c>
      <c r="G85" s="328">
        <f>E85+F85</f>
        <v>140660</v>
      </c>
      <c r="H85" s="196"/>
      <c r="I85" s="19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</row>
    <row r="86" spans="1:86" s="365" customFormat="1" ht="15">
      <c r="A86" s="302">
        <v>500</v>
      </c>
      <c r="B86" s="303" t="s">
        <v>75</v>
      </c>
      <c r="C86" s="304">
        <f aca="true" t="shared" si="3" ref="C86:F87">SUM(C87)</f>
        <v>0</v>
      </c>
      <c r="D86" s="304">
        <f t="shared" si="3"/>
        <v>0</v>
      </c>
      <c r="E86" s="304">
        <f t="shared" si="3"/>
        <v>0</v>
      </c>
      <c r="F86" s="304">
        <f t="shared" si="3"/>
        <v>57440</v>
      </c>
      <c r="G86" s="304">
        <v>57440</v>
      </c>
      <c r="H86" s="196"/>
      <c r="I86" s="19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</row>
    <row r="87" spans="1:86" s="366" customFormat="1" ht="15">
      <c r="A87" s="291">
        <v>510</v>
      </c>
      <c r="B87" s="293" t="s">
        <v>76</v>
      </c>
      <c r="C87" s="294">
        <f t="shared" si="3"/>
        <v>0</v>
      </c>
      <c r="D87" s="294">
        <f t="shared" si="3"/>
        <v>0</v>
      </c>
      <c r="E87" s="294">
        <f t="shared" si="3"/>
        <v>0</v>
      </c>
      <c r="F87" s="294">
        <f t="shared" si="3"/>
        <v>57440</v>
      </c>
      <c r="G87" s="294">
        <v>57440</v>
      </c>
      <c r="H87" s="196"/>
      <c r="I87" s="19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</row>
    <row r="88" spans="1:86" s="62" customFormat="1" ht="15" outlineLevel="1">
      <c r="A88" s="99">
        <v>513</v>
      </c>
      <c r="B88" s="62" t="s">
        <v>77</v>
      </c>
      <c r="C88" s="63">
        <v>0</v>
      </c>
      <c r="D88" s="63">
        <v>0</v>
      </c>
      <c r="E88" s="63">
        <v>0</v>
      </c>
      <c r="F88" s="63">
        <f>936+56504</f>
        <v>57440</v>
      </c>
      <c r="G88" s="63">
        <v>57440</v>
      </c>
      <c r="H88" s="196"/>
      <c r="I88" s="19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</row>
    <row r="89" spans="1:86" s="14" customFormat="1" ht="14.25">
      <c r="A89" s="100"/>
      <c r="B89" s="100"/>
      <c r="C89" s="75"/>
      <c r="D89" s="75"/>
      <c r="E89" s="75"/>
      <c r="F89" s="75"/>
      <c r="G89" s="75"/>
      <c r="H89" s="196"/>
      <c r="I89" s="19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</row>
    <row r="90" spans="1:86" s="14" customFormat="1" ht="14.25">
      <c r="A90" s="100"/>
      <c r="B90" s="100"/>
      <c r="C90" s="75"/>
      <c r="D90" s="75"/>
      <c r="E90" s="75"/>
      <c r="F90" s="75"/>
      <c r="G90" s="75"/>
      <c r="H90" s="196"/>
      <c r="I90" s="19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</row>
    <row r="91" spans="1:86" s="14" customFormat="1" ht="15" thickBot="1">
      <c r="A91" s="101" t="s">
        <v>78</v>
      </c>
      <c r="B91" s="102"/>
      <c r="C91" s="103"/>
      <c r="D91" s="103"/>
      <c r="E91" s="103"/>
      <c r="F91" s="103"/>
      <c r="G91" s="103"/>
      <c r="H91" s="196"/>
      <c r="I91" s="19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</row>
    <row r="92" spans="1:86" s="14" customFormat="1" ht="15.75" customHeight="1" thickBot="1">
      <c r="A92" s="311" t="s">
        <v>79</v>
      </c>
      <c r="B92" s="104"/>
      <c r="C92" s="105">
        <f>SUM(C79+C63+C56+C52+C33+C25+C15+C10+C7)</f>
        <v>1165544</v>
      </c>
      <c r="D92" s="105">
        <f>SUM(D79+D63+D56+D52+D33+D25+D15+D10+D7)</f>
        <v>45750</v>
      </c>
      <c r="E92" s="105">
        <f>SUM(E79+E63+E56+E52+E33+E25+E15+E10+E7)</f>
        <v>1211294</v>
      </c>
      <c r="F92" s="105">
        <f>SUM(F79+F63+F56+F52+F33+F25+F15+F10+F7)</f>
        <v>103247</v>
      </c>
      <c r="G92" s="105">
        <f>SUM(G79+G63+G56+G52+G33+G25+G15+G10+G7)</f>
        <v>1314541</v>
      </c>
      <c r="H92" s="196"/>
      <c r="I92" s="19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</row>
    <row r="93" spans="1:86" s="14" customFormat="1" ht="15.75" customHeight="1" thickBot="1">
      <c r="A93" s="311" t="s">
        <v>80</v>
      </c>
      <c r="B93" s="104"/>
      <c r="C93" s="105">
        <f>SUM(C45+C75)</f>
        <v>59939</v>
      </c>
      <c r="D93" s="105">
        <f>D75+D45</f>
        <v>13984</v>
      </c>
      <c r="E93" s="105">
        <f>E75+E45</f>
        <v>73923</v>
      </c>
      <c r="F93" s="105">
        <f>F75+F45</f>
        <v>31900</v>
      </c>
      <c r="G93" s="105">
        <f>G75+G45</f>
        <v>105823</v>
      </c>
      <c r="H93" s="196"/>
      <c r="I93" s="19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</row>
    <row r="94" spans="1:86" s="14" customFormat="1" ht="15.75" customHeight="1" thickBot="1">
      <c r="A94" s="106" t="s">
        <v>81</v>
      </c>
      <c r="B94" s="107"/>
      <c r="C94" s="108">
        <f>SUM(C81)</f>
        <v>106000</v>
      </c>
      <c r="D94" s="108">
        <f>SUM(D81)</f>
        <v>0</v>
      </c>
      <c r="E94" s="108">
        <f>SUM(E81)</f>
        <v>106000</v>
      </c>
      <c r="F94" s="108">
        <f>SUM(F81)</f>
        <v>125108</v>
      </c>
      <c r="G94" s="108">
        <f>SUM(G81)</f>
        <v>231108</v>
      </c>
      <c r="H94" s="196"/>
      <c r="I94" s="19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</row>
    <row r="95" spans="1:86" s="14" customFormat="1" ht="15.75" customHeight="1" thickBot="1">
      <c r="A95" s="109" t="s">
        <v>82</v>
      </c>
      <c r="B95" s="107"/>
      <c r="C95" s="108">
        <f>C93+C92</f>
        <v>1225483</v>
      </c>
      <c r="D95" s="108">
        <f>D93+D92</f>
        <v>59734</v>
      </c>
      <c r="E95" s="108">
        <f>E93+E92</f>
        <v>1285217</v>
      </c>
      <c r="F95" s="108">
        <f>F93+F92</f>
        <v>135147</v>
      </c>
      <c r="G95" s="108">
        <f>G93+G92</f>
        <v>1420364</v>
      </c>
      <c r="H95" s="196"/>
      <c r="I95" s="19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</row>
    <row r="96" spans="1:86" s="27" customFormat="1" ht="15.75" customHeight="1" thickBot="1">
      <c r="A96" s="305" t="s">
        <v>83</v>
      </c>
      <c r="B96" s="306"/>
      <c r="C96" s="307">
        <f>SUM(C92:C94)</f>
        <v>1331483</v>
      </c>
      <c r="D96" s="307">
        <f>SUM(D92:D94)</f>
        <v>59734</v>
      </c>
      <c r="E96" s="307">
        <f>SUM(E92:E94)</f>
        <v>1391217</v>
      </c>
      <c r="F96" s="307">
        <f>SUM(F92:F94)</f>
        <v>260255</v>
      </c>
      <c r="G96" s="307">
        <f>SUM(G92:G94)</f>
        <v>1651472</v>
      </c>
      <c r="H96" s="196"/>
      <c r="I96" s="1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</row>
    <row r="99" spans="1:7" ht="15">
      <c r="A99" s="112"/>
      <c r="B99" s="113"/>
      <c r="C99" s="114"/>
      <c r="D99" s="114"/>
      <c r="E99" s="114"/>
      <c r="F99" s="114"/>
      <c r="G99" s="114"/>
    </row>
    <row r="100" spans="1:7" ht="15">
      <c r="A100" s="112"/>
      <c r="B100" s="113"/>
      <c r="C100" s="114"/>
      <c r="D100" s="114"/>
      <c r="E100" s="114"/>
      <c r="F100" s="114"/>
      <c r="G100" s="114"/>
    </row>
    <row r="101" spans="1:7" ht="15">
      <c r="A101" s="112"/>
      <c r="B101" s="113"/>
      <c r="C101" s="114"/>
      <c r="D101" s="114"/>
      <c r="E101" s="114"/>
      <c r="F101" s="114"/>
      <c r="G101" s="114"/>
    </row>
    <row r="102" spans="1:7" ht="15">
      <c r="A102" s="112"/>
      <c r="B102" s="113"/>
      <c r="C102" s="114"/>
      <c r="D102" s="114"/>
      <c r="E102" s="114"/>
      <c r="F102" s="114"/>
      <c r="G102" s="114"/>
    </row>
    <row r="103" spans="1:7" ht="15">
      <c r="A103" s="112"/>
      <c r="B103" s="113"/>
      <c r="C103" s="114"/>
      <c r="D103" s="114"/>
      <c r="E103" s="114"/>
      <c r="F103" s="114"/>
      <c r="G103" s="114"/>
    </row>
    <row r="104" spans="1:7" ht="15.75">
      <c r="A104" s="112"/>
      <c r="B104" s="326"/>
      <c r="C104" s="114"/>
      <c r="D104" s="114"/>
      <c r="E104" s="114"/>
      <c r="F104" s="114"/>
      <c r="G104" s="114"/>
    </row>
    <row r="105" spans="1:7" ht="15">
      <c r="A105" s="112"/>
      <c r="B105" s="113"/>
      <c r="C105" s="114"/>
      <c r="D105" s="114"/>
      <c r="E105" s="114"/>
      <c r="F105" s="114"/>
      <c r="G105" s="114"/>
    </row>
    <row r="106" spans="1:7" ht="15">
      <c r="A106" s="112"/>
      <c r="B106" s="113"/>
      <c r="C106" s="327"/>
      <c r="D106" s="327"/>
      <c r="E106" s="114"/>
      <c r="F106" s="114"/>
      <c r="G106" s="114"/>
    </row>
    <row r="107" spans="1:7" ht="15">
      <c r="A107" s="112"/>
      <c r="B107" s="113"/>
      <c r="C107" s="327"/>
      <c r="D107" s="327"/>
      <c r="E107" s="114"/>
      <c r="F107" s="114"/>
      <c r="G107" s="114"/>
    </row>
    <row r="108" spans="1:7" ht="15">
      <c r="A108" s="112"/>
      <c r="B108" s="113"/>
      <c r="C108" s="114"/>
      <c r="D108" s="114"/>
      <c r="E108" s="114"/>
      <c r="F108" s="114"/>
      <c r="G108" s="114"/>
    </row>
    <row r="109" spans="1:7" ht="15">
      <c r="A109" s="112"/>
      <c r="B109" s="113"/>
      <c r="C109" s="114"/>
      <c r="D109" s="327"/>
      <c r="E109" s="114"/>
      <c r="F109" s="114"/>
      <c r="G109" s="114"/>
    </row>
    <row r="110" spans="1:7" ht="15">
      <c r="A110" s="112"/>
      <c r="B110" s="113"/>
      <c r="C110" s="114"/>
      <c r="D110" s="114"/>
      <c r="E110" s="114"/>
      <c r="F110" s="114"/>
      <c r="G110" s="114"/>
    </row>
    <row r="111" spans="1:7" ht="15">
      <c r="A111" s="112"/>
      <c r="B111" s="113"/>
      <c r="C111" s="114"/>
      <c r="D111" s="114"/>
      <c r="E111" s="114"/>
      <c r="F111" s="114"/>
      <c r="G111" s="114"/>
    </row>
    <row r="112" spans="1:7" ht="15">
      <c r="A112" s="112"/>
      <c r="B112" s="113"/>
      <c r="C112" s="327"/>
      <c r="D112" s="327"/>
      <c r="E112" s="114"/>
      <c r="F112" s="114"/>
      <c r="G112" s="114"/>
    </row>
    <row r="113" spans="1:7" ht="15">
      <c r="A113" s="112"/>
      <c r="B113" s="113"/>
      <c r="C113" s="325"/>
      <c r="D113" s="114"/>
      <c r="E113" s="114"/>
      <c r="F113" s="114"/>
      <c r="G113" s="114"/>
    </row>
    <row r="114" spans="1:7" ht="15">
      <c r="A114" s="112"/>
      <c r="B114" s="113"/>
      <c r="C114" s="325"/>
      <c r="D114" s="114"/>
      <c r="E114" s="114"/>
      <c r="F114" s="114"/>
      <c r="G114" s="114"/>
    </row>
    <row r="115" spans="1:7" ht="15">
      <c r="A115" s="112"/>
      <c r="B115" s="113"/>
      <c r="C115" s="114">
        <f>SUM(C105:C114)</f>
        <v>0</v>
      </c>
      <c r="D115" s="114"/>
      <c r="E115" s="114"/>
      <c r="F115" s="114"/>
      <c r="G115" s="114"/>
    </row>
    <row r="116" spans="1:7" ht="15">
      <c r="A116" s="112"/>
      <c r="B116" s="113"/>
      <c r="C116" s="114"/>
      <c r="D116" s="114"/>
      <c r="E116" s="114"/>
      <c r="F116" s="114"/>
      <c r="G116" s="114"/>
    </row>
    <row r="117" spans="1:7" ht="15">
      <c r="A117" s="112"/>
      <c r="B117" s="113"/>
      <c r="C117" s="114"/>
      <c r="D117" s="114"/>
      <c r="E117" s="114"/>
      <c r="F117" s="114"/>
      <c r="G117" s="114"/>
    </row>
    <row r="118" spans="1:7" ht="15">
      <c r="A118" s="112"/>
      <c r="B118" s="113"/>
      <c r="C118" s="114"/>
      <c r="D118" s="114"/>
      <c r="E118" s="114"/>
      <c r="F118" s="114"/>
      <c r="G118" s="114"/>
    </row>
    <row r="119" spans="1:7" ht="15">
      <c r="A119" s="112"/>
      <c r="B119" s="113"/>
      <c r="C119" s="327">
        <f>C106+C107+D109+C112</f>
        <v>0</v>
      </c>
      <c r="D119" s="327" t="s">
        <v>335</v>
      </c>
      <c r="E119" s="114"/>
      <c r="F119" s="114"/>
      <c r="G119" s="114"/>
    </row>
    <row r="120" spans="1:7" ht="15">
      <c r="A120" s="112"/>
      <c r="B120" s="113"/>
      <c r="C120" s="114"/>
      <c r="D120" s="114"/>
      <c r="E120" s="114"/>
      <c r="F120" s="114"/>
      <c r="G120" s="114"/>
    </row>
    <row r="121" spans="1:7" ht="15">
      <c r="A121" s="112"/>
      <c r="B121" s="113"/>
      <c r="C121" s="114"/>
      <c r="D121" s="114"/>
      <c r="E121" s="114"/>
      <c r="F121" s="114"/>
      <c r="G121" s="114"/>
    </row>
    <row r="122" spans="1:7" ht="15">
      <c r="A122" s="112"/>
      <c r="B122" s="113"/>
      <c r="C122" s="114"/>
      <c r="D122" s="114"/>
      <c r="E122" s="114"/>
      <c r="F122" s="114"/>
      <c r="G122" s="114"/>
    </row>
    <row r="123" spans="1:7" ht="15">
      <c r="A123" s="112"/>
      <c r="B123" s="113"/>
      <c r="C123" s="114"/>
      <c r="D123" s="114"/>
      <c r="E123" s="114"/>
      <c r="F123" s="114"/>
      <c r="G123" s="114"/>
    </row>
    <row r="124" spans="1:7" ht="15">
      <c r="A124" s="112"/>
      <c r="B124" s="113"/>
      <c r="C124" s="114"/>
      <c r="D124" s="114"/>
      <c r="E124" s="114"/>
      <c r="F124" s="114"/>
      <c r="G124" s="114"/>
    </row>
    <row r="125" spans="1:7" ht="15">
      <c r="A125" s="112"/>
      <c r="B125" s="113"/>
      <c r="C125" s="114"/>
      <c r="D125" s="114"/>
      <c r="E125" s="114"/>
      <c r="F125" s="114"/>
      <c r="G125" s="114"/>
    </row>
    <row r="126" spans="1:7" ht="15">
      <c r="A126" s="112"/>
      <c r="B126" s="113"/>
      <c r="C126" s="114"/>
      <c r="D126" s="114"/>
      <c r="E126" s="114"/>
      <c r="F126" s="114"/>
      <c r="G126" s="114"/>
    </row>
    <row r="127" spans="1:7" ht="15">
      <c r="A127" s="112"/>
      <c r="B127" s="113"/>
      <c r="C127" s="114"/>
      <c r="D127" s="114"/>
      <c r="E127" s="114"/>
      <c r="F127" s="114"/>
      <c r="G127" s="114"/>
    </row>
    <row r="128" spans="1:7" ht="15">
      <c r="A128" s="112"/>
      <c r="B128" s="113"/>
      <c r="C128" s="114"/>
      <c r="D128" s="114"/>
      <c r="E128" s="114"/>
      <c r="F128" s="114"/>
      <c r="G128" s="114"/>
    </row>
    <row r="129" spans="1:7" ht="15">
      <c r="A129" s="112"/>
      <c r="B129" s="113"/>
      <c r="C129" s="114"/>
      <c r="D129" s="114"/>
      <c r="E129" s="114"/>
      <c r="F129" s="114"/>
      <c r="G129" s="114"/>
    </row>
    <row r="130" spans="1:7" ht="15">
      <c r="A130" s="112"/>
      <c r="B130" s="113"/>
      <c r="C130" s="114"/>
      <c r="D130" s="114"/>
      <c r="E130" s="114"/>
      <c r="F130" s="114"/>
      <c r="G130" s="114"/>
    </row>
    <row r="131" spans="1:7" ht="15">
      <c r="A131" s="112"/>
      <c r="B131" s="113"/>
      <c r="C131" s="114"/>
      <c r="D131" s="114"/>
      <c r="E131" s="114"/>
      <c r="F131" s="114"/>
      <c r="G131" s="114"/>
    </row>
    <row r="132" spans="1:7" ht="15">
      <c r="A132" s="112"/>
      <c r="B132" s="113"/>
      <c r="C132" s="114"/>
      <c r="D132" s="114"/>
      <c r="E132" s="114"/>
      <c r="F132" s="114"/>
      <c r="G132" s="114"/>
    </row>
    <row r="133" spans="1:7" ht="15">
      <c r="A133" s="112"/>
      <c r="B133" s="113"/>
      <c r="C133" s="114"/>
      <c r="D133" s="114"/>
      <c r="E133" s="114"/>
      <c r="F133" s="114"/>
      <c r="G133" s="114"/>
    </row>
    <row r="134" spans="1:7" ht="15">
      <c r="A134" s="112"/>
      <c r="B134" s="113"/>
      <c r="C134" s="114"/>
      <c r="D134" s="114"/>
      <c r="E134" s="114"/>
      <c r="F134" s="114"/>
      <c r="G134" s="114"/>
    </row>
    <row r="135" spans="1:7" ht="15">
      <c r="A135" s="112"/>
      <c r="B135" s="113"/>
      <c r="C135" s="114"/>
      <c r="D135" s="114"/>
      <c r="E135" s="114"/>
      <c r="F135" s="114"/>
      <c r="G135" s="114"/>
    </row>
    <row r="136" spans="1:7" ht="15">
      <c r="A136" s="112"/>
      <c r="B136" s="113"/>
      <c r="C136" s="114"/>
      <c r="D136" s="114"/>
      <c r="E136" s="114"/>
      <c r="F136" s="114"/>
      <c r="G136" s="114"/>
    </row>
    <row r="137" spans="1:7" ht="15">
      <c r="A137" s="112"/>
      <c r="B137" s="113"/>
      <c r="C137" s="114"/>
      <c r="D137" s="114"/>
      <c r="E137" s="114"/>
      <c r="F137" s="114"/>
      <c r="G137" s="114"/>
    </row>
    <row r="138" spans="1:7" ht="15">
      <c r="A138" s="112"/>
      <c r="B138" s="113"/>
      <c r="C138" s="114"/>
      <c r="D138" s="114"/>
      <c r="E138" s="114"/>
      <c r="F138" s="114"/>
      <c r="G138" s="114"/>
    </row>
    <row r="139" spans="1:7" ht="15">
      <c r="A139" s="112"/>
      <c r="B139" s="113"/>
      <c r="C139" s="114"/>
      <c r="D139" s="114"/>
      <c r="E139" s="114"/>
      <c r="F139" s="114"/>
      <c r="G139" s="114"/>
    </row>
    <row r="140" spans="1:7" ht="15">
      <c r="A140" s="112"/>
      <c r="B140" s="113"/>
      <c r="C140" s="114"/>
      <c r="D140" s="114"/>
      <c r="E140" s="114"/>
      <c r="F140" s="114"/>
      <c r="G140" s="114"/>
    </row>
    <row r="141" spans="1:7" ht="15">
      <c r="A141" s="112"/>
      <c r="B141" s="113"/>
      <c r="C141" s="114"/>
      <c r="D141" s="114"/>
      <c r="E141" s="114"/>
      <c r="F141" s="114"/>
      <c r="G141" s="114"/>
    </row>
    <row r="142" spans="1:7" ht="15">
      <c r="A142" s="112"/>
      <c r="B142" s="113"/>
      <c r="C142" s="114"/>
      <c r="D142" s="114"/>
      <c r="E142" s="114"/>
      <c r="F142" s="114"/>
      <c r="G142" s="114"/>
    </row>
    <row r="143" spans="1:7" ht="15">
      <c r="A143" s="112"/>
      <c r="B143" s="113"/>
      <c r="C143" s="114"/>
      <c r="D143" s="114"/>
      <c r="E143" s="114"/>
      <c r="F143" s="114"/>
      <c r="G143" s="114"/>
    </row>
    <row r="144" spans="1:7" ht="15">
      <c r="A144" s="112"/>
      <c r="B144" s="113"/>
      <c r="C144" s="114"/>
      <c r="D144" s="114"/>
      <c r="E144" s="114"/>
      <c r="F144" s="114"/>
      <c r="G144" s="114"/>
    </row>
    <row r="145" spans="1:7" ht="15">
      <c r="A145" s="112"/>
      <c r="B145" s="113"/>
      <c r="C145" s="114"/>
      <c r="D145" s="114"/>
      <c r="E145" s="114"/>
      <c r="F145" s="114"/>
      <c r="G145" s="114"/>
    </row>
    <row r="146" spans="1:7" ht="15">
      <c r="A146" s="112"/>
      <c r="B146" s="113"/>
      <c r="C146" s="114"/>
      <c r="D146" s="114"/>
      <c r="E146" s="114"/>
      <c r="F146" s="114"/>
      <c r="G146" s="114"/>
    </row>
    <row r="147" spans="1:7" ht="15">
      <c r="A147" s="112"/>
      <c r="B147" s="113"/>
      <c r="C147" s="114"/>
      <c r="D147" s="114"/>
      <c r="E147" s="114"/>
      <c r="F147" s="114"/>
      <c r="G147" s="114"/>
    </row>
    <row r="148" spans="1:7" ht="15">
      <c r="A148" s="112"/>
      <c r="B148" s="113"/>
      <c r="C148" s="114"/>
      <c r="D148" s="114"/>
      <c r="E148" s="114"/>
      <c r="F148" s="114"/>
      <c r="G148" s="114"/>
    </row>
    <row r="149" spans="1:7" ht="15">
      <c r="A149" s="112"/>
      <c r="B149" s="113"/>
      <c r="C149" s="114"/>
      <c r="D149" s="114"/>
      <c r="E149" s="114"/>
      <c r="F149" s="114"/>
      <c r="G149" s="114"/>
    </row>
    <row r="150" spans="1:7" ht="15">
      <c r="A150" s="112"/>
      <c r="B150" s="113"/>
      <c r="C150" s="114"/>
      <c r="D150" s="114"/>
      <c r="E150" s="114"/>
      <c r="F150" s="114"/>
      <c r="G150" s="114"/>
    </row>
    <row r="151" spans="1:7" ht="15">
      <c r="A151" s="112"/>
      <c r="B151" s="113"/>
      <c r="C151" s="114"/>
      <c r="D151" s="114"/>
      <c r="E151" s="114"/>
      <c r="F151" s="114"/>
      <c r="G151" s="114"/>
    </row>
    <row r="152" spans="1:7" ht="15">
      <c r="A152" s="112"/>
      <c r="B152" s="113"/>
      <c r="C152" s="114"/>
      <c r="D152" s="114"/>
      <c r="E152" s="114"/>
      <c r="F152" s="114"/>
      <c r="G152" s="114"/>
    </row>
    <row r="153" spans="1:7" ht="15">
      <c r="A153" s="112"/>
      <c r="B153" s="113"/>
      <c r="C153" s="114"/>
      <c r="D153" s="114"/>
      <c r="E153" s="114"/>
      <c r="F153" s="114"/>
      <c r="G153" s="114"/>
    </row>
    <row r="154" spans="1:7" ht="15">
      <c r="A154" s="112"/>
      <c r="B154" s="113"/>
      <c r="C154" s="114"/>
      <c r="D154" s="114"/>
      <c r="E154" s="114"/>
      <c r="F154" s="114"/>
      <c r="G154" s="114"/>
    </row>
    <row r="155" spans="1:7" ht="15">
      <c r="A155" s="112"/>
      <c r="B155" s="113"/>
      <c r="C155" s="114"/>
      <c r="D155" s="114"/>
      <c r="E155" s="114"/>
      <c r="F155" s="114"/>
      <c r="G155" s="114"/>
    </row>
    <row r="156" spans="1:7" ht="15">
      <c r="A156" s="112"/>
      <c r="B156" s="113"/>
      <c r="C156" s="114"/>
      <c r="D156" s="114"/>
      <c r="E156" s="114"/>
      <c r="F156" s="114"/>
      <c r="G156" s="114"/>
    </row>
    <row r="157" spans="1:7" ht="15">
      <c r="A157" s="112"/>
      <c r="B157" s="113"/>
      <c r="C157" s="114"/>
      <c r="D157" s="114"/>
      <c r="E157" s="114"/>
      <c r="F157" s="114"/>
      <c r="G157" s="114"/>
    </row>
    <row r="158" spans="1:7" ht="15">
      <c r="A158" s="112"/>
      <c r="B158" s="113"/>
      <c r="C158" s="114"/>
      <c r="D158" s="114"/>
      <c r="E158" s="114"/>
      <c r="F158" s="114"/>
      <c r="G158" s="114"/>
    </row>
    <row r="159" spans="1:7" ht="15">
      <c r="A159" s="112"/>
      <c r="B159" s="113"/>
      <c r="C159" s="114"/>
      <c r="D159" s="114"/>
      <c r="E159" s="114"/>
      <c r="F159" s="114"/>
      <c r="G159" s="114"/>
    </row>
    <row r="160" spans="1:7" ht="15">
      <c r="A160" s="112"/>
      <c r="B160" s="113"/>
      <c r="C160" s="114"/>
      <c r="D160" s="114"/>
      <c r="E160" s="114"/>
      <c r="F160" s="114"/>
      <c r="G160" s="114"/>
    </row>
    <row r="161" spans="1:7" ht="15">
      <c r="A161" s="112"/>
      <c r="B161" s="113"/>
      <c r="C161" s="114"/>
      <c r="D161" s="114"/>
      <c r="E161" s="114"/>
      <c r="F161" s="114"/>
      <c r="G161" s="114"/>
    </row>
    <row r="162" spans="1:7" ht="15">
      <c r="A162" s="112"/>
      <c r="B162" s="113"/>
      <c r="C162" s="114"/>
      <c r="D162" s="114"/>
      <c r="E162" s="114"/>
      <c r="F162" s="114"/>
      <c r="G162" s="114"/>
    </row>
    <row r="163" spans="1:7" ht="15">
      <c r="A163" s="112"/>
      <c r="B163" s="113"/>
      <c r="C163" s="114"/>
      <c r="D163" s="114"/>
      <c r="E163" s="114"/>
      <c r="F163" s="114"/>
      <c r="G163" s="114"/>
    </row>
    <row r="164" spans="1:7" ht="15">
      <c r="A164" s="112"/>
      <c r="B164" s="113"/>
      <c r="C164" s="114"/>
      <c r="D164" s="114"/>
      <c r="E164" s="114"/>
      <c r="F164" s="114"/>
      <c r="G164" s="114"/>
    </row>
    <row r="165" spans="1:7" ht="15">
      <c r="A165" s="112"/>
      <c r="B165" s="113"/>
      <c r="C165" s="114"/>
      <c r="D165" s="114"/>
      <c r="E165" s="114"/>
      <c r="F165" s="114"/>
      <c r="G165" s="114"/>
    </row>
    <row r="166" spans="1:7" ht="15">
      <c r="A166" s="112"/>
      <c r="B166" s="113"/>
      <c r="C166" s="114"/>
      <c r="D166" s="114"/>
      <c r="E166" s="114"/>
      <c r="F166" s="114"/>
      <c r="G166" s="114"/>
    </row>
    <row r="167" spans="1:7" ht="15">
      <c r="A167" s="112"/>
      <c r="B167" s="113"/>
      <c r="C167" s="114"/>
      <c r="D167" s="114"/>
      <c r="E167" s="114"/>
      <c r="F167" s="114"/>
      <c r="G167" s="114"/>
    </row>
    <row r="168" spans="1:7" ht="15">
      <c r="A168" s="112"/>
      <c r="B168" s="113"/>
      <c r="C168" s="114"/>
      <c r="D168" s="114"/>
      <c r="E168" s="114"/>
      <c r="F168" s="114"/>
      <c r="G168" s="114"/>
    </row>
    <row r="169" spans="1:7" ht="15">
      <c r="A169" s="112"/>
      <c r="B169" s="113"/>
      <c r="C169" s="114"/>
      <c r="D169" s="114"/>
      <c r="E169" s="114"/>
      <c r="F169" s="114"/>
      <c r="G169" s="114"/>
    </row>
    <row r="170" spans="1:7" ht="15">
      <c r="A170" s="112"/>
      <c r="B170" s="113"/>
      <c r="C170" s="114"/>
      <c r="D170" s="114"/>
      <c r="E170" s="114"/>
      <c r="F170" s="114"/>
      <c r="G170" s="114"/>
    </row>
    <row r="171" spans="1:7" ht="15">
      <c r="A171" s="112"/>
      <c r="B171" s="113"/>
      <c r="C171" s="114"/>
      <c r="D171" s="114"/>
      <c r="E171" s="114"/>
      <c r="F171" s="114"/>
      <c r="G171" s="114"/>
    </row>
    <row r="172" spans="1:7" ht="15">
      <c r="A172" s="112"/>
      <c r="B172" s="113"/>
      <c r="C172" s="114"/>
      <c r="D172" s="114"/>
      <c r="E172" s="114"/>
      <c r="F172" s="114"/>
      <c r="G172" s="114"/>
    </row>
    <row r="173" spans="1:7" ht="15">
      <c r="A173" s="112"/>
      <c r="B173" s="113"/>
      <c r="C173" s="114"/>
      <c r="D173" s="114"/>
      <c r="E173" s="114"/>
      <c r="F173" s="114"/>
      <c r="G173" s="114"/>
    </row>
    <row r="174" spans="1:7" ht="15">
      <c r="A174" s="112"/>
      <c r="B174" s="113"/>
      <c r="C174" s="114"/>
      <c r="D174" s="114"/>
      <c r="E174" s="114"/>
      <c r="F174" s="114"/>
      <c r="G174" s="114"/>
    </row>
    <row r="175" spans="1:7" ht="15">
      <c r="A175" s="112"/>
      <c r="B175" s="113"/>
      <c r="C175" s="114"/>
      <c r="D175" s="114"/>
      <c r="E175" s="114"/>
      <c r="F175" s="114"/>
      <c r="G175" s="114"/>
    </row>
    <row r="176" spans="1:7" ht="15">
      <c r="A176" s="112"/>
      <c r="B176" s="113"/>
      <c r="C176" s="114"/>
      <c r="D176" s="114"/>
      <c r="E176" s="114"/>
      <c r="F176" s="114"/>
      <c r="G176" s="114"/>
    </row>
    <row r="177" spans="1:7" ht="15">
      <c r="A177" s="112"/>
      <c r="B177" s="113"/>
      <c r="C177" s="114"/>
      <c r="D177" s="114"/>
      <c r="E177" s="114"/>
      <c r="F177" s="114"/>
      <c r="G177" s="114"/>
    </row>
    <row r="178" spans="1:7" ht="15">
      <c r="A178" s="112"/>
      <c r="B178" s="113"/>
      <c r="C178" s="114"/>
      <c r="D178" s="114"/>
      <c r="E178" s="114"/>
      <c r="F178" s="114"/>
      <c r="G178" s="114"/>
    </row>
    <row r="179" spans="1:7" ht="15">
      <c r="A179" s="112"/>
      <c r="B179" s="113"/>
      <c r="C179" s="114"/>
      <c r="D179" s="114"/>
      <c r="E179" s="114"/>
      <c r="F179" s="114"/>
      <c r="G179" s="114"/>
    </row>
    <row r="180" spans="1:7" ht="15">
      <c r="A180" s="112"/>
      <c r="B180" s="113"/>
      <c r="C180" s="114"/>
      <c r="D180" s="114"/>
      <c r="E180" s="114"/>
      <c r="F180" s="114"/>
      <c r="G180" s="114"/>
    </row>
    <row r="181" spans="1:7" ht="15">
      <c r="A181" s="112"/>
      <c r="B181" s="113"/>
      <c r="C181" s="114"/>
      <c r="D181" s="114"/>
      <c r="E181" s="114"/>
      <c r="F181" s="114"/>
      <c r="G181" s="114"/>
    </row>
    <row r="182" spans="1:7" ht="15">
      <c r="A182" s="112"/>
      <c r="B182" s="113"/>
      <c r="C182" s="114"/>
      <c r="D182" s="114"/>
      <c r="E182" s="114"/>
      <c r="F182" s="114"/>
      <c r="G182" s="114"/>
    </row>
    <row r="183" spans="1:7" ht="15">
      <c r="A183" s="112"/>
      <c r="B183" s="113"/>
      <c r="C183" s="114"/>
      <c r="D183" s="114"/>
      <c r="E183" s="114"/>
      <c r="F183" s="114"/>
      <c r="G183" s="114"/>
    </row>
    <row r="184" spans="1:7" ht="15">
      <c r="A184" s="112"/>
      <c r="B184" s="113"/>
      <c r="C184" s="114"/>
      <c r="D184" s="114"/>
      <c r="E184" s="114"/>
      <c r="F184" s="114"/>
      <c r="G184" s="114"/>
    </row>
    <row r="185" spans="1:7" ht="15">
      <c r="A185" s="112"/>
      <c r="B185" s="113"/>
      <c r="C185" s="114"/>
      <c r="D185" s="114"/>
      <c r="E185" s="114"/>
      <c r="F185" s="114"/>
      <c r="G185" s="114"/>
    </row>
    <row r="186" spans="1:7" ht="15">
      <c r="A186" s="112"/>
      <c r="B186" s="113"/>
      <c r="C186" s="114"/>
      <c r="D186" s="114"/>
      <c r="E186" s="114"/>
      <c r="F186" s="114"/>
      <c r="G186" s="114"/>
    </row>
    <row r="187" spans="1:7" ht="15">
      <c r="A187" s="112"/>
      <c r="B187" s="113"/>
      <c r="C187" s="114"/>
      <c r="D187" s="114"/>
      <c r="E187" s="114"/>
      <c r="F187" s="114"/>
      <c r="G187" s="114"/>
    </row>
    <row r="188" spans="1:7" ht="15">
      <c r="A188" s="112"/>
      <c r="B188" s="113"/>
      <c r="C188" s="114"/>
      <c r="D188" s="114"/>
      <c r="E188" s="114"/>
      <c r="F188" s="114"/>
      <c r="G188" s="114"/>
    </row>
    <row r="189" spans="1:7" ht="15">
      <c r="A189" s="112"/>
      <c r="B189" s="113"/>
      <c r="C189" s="114"/>
      <c r="D189" s="114"/>
      <c r="E189" s="114"/>
      <c r="F189" s="114"/>
      <c r="G189" s="114"/>
    </row>
    <row r="190" spans="1:7" ht="15">
      <c r="A190" s="112"/>
      <c r="B190" s="113"/>
      <c r="C190" s="114"/>
      <c r="D190" s="114"/>
      <c r="E190" s="114"/>
      <c r="F190" s="114"/>
      <c r="G190" s="114"/>
    </row>
    <row r="191" spans="1:7" ht="15">
      <c r="A191" s="112"/>
      <c r="B191" s="113"/>
      <c r="C191" s="114"/>
      <c r="D191" s="114"/>
      <c r="E191" s="114"/>
      <c r="F191" s="114"/>
      <c r="G191" s="114"/>
    </row>
    <row r="192" spans="1:7" ht="15">
      <c r="A192" s="112"/>
      <c r="B192" s="113"/>
      <c r="C192" s="114"/>
      <c r="D192" s="114"/>
      <c r="E192" s="114"/>
      <c r="F192" s="114"/>
      <c r="G192" s="114"/>
    </row>
    <row r="193" spans="1:7" ht="15">
      <c r="A193" s="112"/>
      <c r="B193" s="113"/>
      <c r="C193" s="114"/>
      <c r="D193" s="114"/>
      <c r="E193" s="114"/>
      <c r="F193" s="114"/>
      <c r="G193" s="114"/>
    </row>
    <row r="194" spans="1:7" ht="15">
      <c r="A194" s="112"/>
      <c r="B194" s="113"/>
      <c r="C194" s="114"/>
      <c r="D194" s="114"/>
      <c r="E194" s="114"/>
      <c r="F194" s="114"/>
      <c r="G194" s="114"/>
    </row>
    <row r="195" spans="1:7" ht="15">
      <c r="A195" s="112"/>
      <c r="B195" s="113"/>
      <c r="C195" s="114"/>
      <c r="D195" s="114"/>
      <c r="E195" s="114"/>
      <c r="F195" s="114"/>
      <c r="G195" s="114"/>
    </row>
    <row r="196" spans="1:7" ht="15">
      <c r="A196" s="112"/>
      <c r="B196" s="113"/>
      <c r="C196" s="114"/>
      <c r="D196" s="114"/>
      <c r="E196" s="114"/>
      <c r="F196" s="114"/>
      <c r="G196" s="114"/>
    </row>
    <row r="197" spans="1:7" ht="15">
      <c r="A197" s="112"/>
      <c r="B197" s="113"/>
      <c r="C197" s="114"/>
      <c r="D197" s="114"/>
      <c r="E197" s="114"/>
      <c r="F197" s="114"/>
      <c r="G197" s="114"/>
    </row>
    <row r="198" spans="1:7" ht="15">
      <c r="A198" s="112"/>
      <c r="B198" s="113"/>
      <c r="C198" s="114"/>
      <c r="D198" s="114"/>
      <c r="E198" s="114"/>
      <c r="F198" s="114"/>
      <c r="G198" s="114"/>
    </row>
    <row r="199" spans="1:7" ht="15">
      <c r="A199" s="112"/>
      <c r="B199" s="113"/>
      <c r="C199" s="114"/>
      <c r="D199" s="114"/>
      <c r="E199" s="114"/>
      <c r="F199" s="114"/>
      <c r="G199" s="114"/>
    </row>
    <row r="200" spans="1:7" ht="15">
      <c r="A200" s="112"/>
      <c r="B200" s="113"/>
      <c r="C200" s="114"/>
      <c r="D200" s="114"/>
      <c r="E200" s="114"/>
      <c r="F200" s="114"/>
      <c r="G200" s="114"/>
    </row>
    <row r="201" spans="1:7" ht="15">
      <c r="A201" s="112"/>
      <c r="B201" s="113"/>
      <c r="C201" s="114"/>
      <c r="D201" s="114"/>
      <c r="E201" s="114"/>
      <c r="F201" s="114"/>
      <c r="G201" s="114"/>
    </row>
    <row r="202" spans="1:7" ht="15">
      <c r="A202" s="112"/>
      <c r="B202" s="113"/>
      <c r="C202" s="114"/>
      <c r="D202" s="114"/>
      <c r="E202" s="114"/>
      <c r="F202" s="114"/>
      <c r="G202" s="114"/>
    </row>
    <row r="203" spans="1:7" ht="15">
      <c r="A203" s="112"/>
      <c r="B203" s="113"/>
      <c r="C203" s="114"/>
      <c r="D203" s="114"/>
      <c r="E203" s="114"/>
      <c r="F203" s="114"/>
      <c r="G203" s="114"/>
    </row>
    <row r="204" spans="1:7" ht="15">
      <c r="A204" s="112"/>
      <c r="B204" s="113"/>
      <c r="C204" s="114"/>
      <c r="D204" s="114"/>
      <c r="E204" s="114"/>
      <c r="F204" s="114"/>
      <c r="G204" s="114"/>
    </row>
    <row r="205" spans="1:7" ht="15">
      <c r="A205" s="112"/>
      <c r="B205" s="113"/>
      <c r="C205" s="114"/>
      <c r="D205" s="114"/>
      <c r="E205" s="114"/>
      <c r="F205" s="114"/>
      <c r="G205" s="114"/>
    </row>
    <row r="206" spans="1:7" ht="15">
      <c r="A206" s="112"/>
      <c r="B206" s="113"/>
      <c r="C206" s="114"/>
      <c r="D206" s="114"/>
      <c r="E206" s="114"/>
      <c r="F206" s="114"/>
      <c r="G206" s="114"/>
    </row>
    <row r="207" spans="1:7" ht="15">
      <c r="A207" s="112"/>
      <c r="B207" s="113"/>
      <c r="C207" s="114"/>
      <c r="D207" s="114"/>
      <c r="E207" s="114"/>
      <c r="F207" s="114"/>
      <c r="G207" s="114"/>
    </row>
    <row r="208" spans="1:7" ht="15">
      <c r="A208" s="112"/>
      <c r="B208" s="113"/>
      <c r="C208" s="114"/>
      <c r="D208" s="114"/>
      <c r="E208" s="114"/>
      <c r="F208" s="114"/>
      <c r="G208" s="114"/>
    </row>
    <row r="209" spans="1:7" ht="15">
      <c r="A209" s="112"/>
      <c r="B209" s="113"/>
      <c r="C209" s="114"/>
      <c r="D209" s="114"/>
      <c r="E209" s="114"/>
      <c r="F209" s="114"/>
      <c r="G209" s="114"/>
    </row>
    <row r="210" spans="1:7" ht="15">
      <c r="A210" s="112"/>
      <c r="B210" s="113"/>
      <c r="C210" s="114"/>
      <c r="D210" s="114"/>
      <c r="E210" s="114"/>
      <c r="F210" s="114"/>
      <c r="G210" s="114"/>
    </row>
    <row r="211" spans="1:7" ht="15">
      <c r="A211" s="112"/>
      <c r="B211" s="113"/>
      <c r="C211" s="114"/>
      <c r="D211" s="114"/>
      <c r="E211" s="114"/>
      <c r="F211" s="114"/>
      <c r="G211" s="114"/>
    </row>
    <row r="212" spans="1:7" ht="15">
      <c r="A212" s="112"/>
      <c r="B212" s="113"/>
      <c r="C212" s="114"/>
      <c r="D212" s="114"/>
      <c r="E212" s="114"/>
      <c r="F212" s="114"/>
      <c r="G212" s="114"/>
    </row>
    <row r="213" spans="1:7" ht="15">
      <c r="A213" s="112"/>
      <c r="B213" s="113"/>
      <c r="C213" s="114"/>
      <c r="D213" s="114"/>
      <c r="E213" s="114"/>
      <c r="F213" s="114"/>
      <c r="G213" s="114"/>
    </row>
    <row r="214" spans="1:7" ht="15">
      <c r="A214" s="112"/>
      <c r="B214" s="113"/>
      <c r="C214" s="114"/>
      <c r="D214" s="114"/>
      <c r="E214" s="114"/>
      <c r="F214" s="114"/>
      <c r="G214" s="114"/>
    </row>
    <row r="215" spans="1:7" ht="15">
      <c r="A215" s="112"/>
      <c r="B215" s="113"/>
      <c r="C215" s="114"/>
      <c r="D215" s="114"/>
      <c r="E215" s="114"/>
      <c r="F215" s="114"/>
      <c r="G215" s="114"/>
    </row>
    <row r="216" spans="1:7" ht="15">
      <c r="A216" s="112"/>
      <c r="B216" s="113"/>
      <c r="C216" s="114"/>
      <c r="D216" s="114"/>
      <c r="E216" s="114"/>
      <c r="F216" s="114"/>
      <c r="G216" s="114"/>
    </row>
    <row r="217" spans="1:7" ht="15">
      <c r="A217" s="112"/>
      <c r="B217" s="113"/>
      <c r="C217" s="114"/>
      <c r="D217" s="114"/>
      <c r="E217" s="114"/>
      <c r="F217" s="114"/>
      <c r="G217" s="114"/>
    </row>
    <row r="218" spans="1:7" ht="15">
      <c r="A218" s="112"/>
      <c r="B218" s="113"/>
      <c r="C218" s="114"/>
      <c r="D218" s="114"/>
      <c r="E218" s="114"/>
      <c r="F218" s="114"/>
      <c r="G218" s="114"/>
    </row>
    <row r="219" spans="1:7" ht="15">
      <c r="A219" s="112"/>
      <c r="B219" s="113"/>
      <c r="C219" s="114"/>
      <c r="D219" s="114"/>
      <c r="E219" s="114"/>
      <c r="F219" s="114"/>
      <c r="G219" s="114"/>
    </row>
    <row r="220" spans="1:7" ht="15">
      <c r="A220" s="112"/>
      <c r="B220" s="113"/>
      <c r="C220" s="114"/>
      <c r="D220" s="114"/>
      <c r="E220" s="114"/>
      <c r="F220" s="114"/>
      <c r="G220" s="114"/>
    </row>
    <row r="221" spans="1:7" ht="15">
      <c r="A221" s="112"/>
      <c r="B221" s="113"/>
      <c r="C221" s="114"/>
      <c r="D221" s="114"/>
      <c r="E221" s="114"/>
      <c r="F221" s="114"/>
      <c r="G221" s="114"/>
    </row>
    <row r="222" spans="1:7" ht="15">
      <c r="A222" s="112"/>
      <c r="B222" s="113"/>
      <c r="C222" s="114"/>
      <c r="D222" s="114"/>
      <c r="E222" s="114"/>
      <c r="F222" s="114"/>
      <c r="G222" s="114"/>
    </row>
    <row r="223" spans="1:7" ht="15">
      <c r="A223" s="112"/>
      <c r="B223" s="113"/>
      <c r="C223" s="114"/>
      <c r="D223" s="114"/>
      <c r="E223" s="114"/>
      <c r="F223" s="114"/>
      <c r="G223" s="114"/>
    </row>
    <row r="224" spans="1:7" ht="15">
      <c r="A224" s="112"/>
      <c r="B224" s="113"/>
      <c r="C224" s="114"/>
      <c r="D224" s="114"/>
      <c r="E224" s="114"/>
      <c r="F224" s="114"/>
      <c r="G224" s="114"/>
    </row>
    <row r="225" spans="1:7" ht="15">
      <c r="A225" s="112"/>
      <c r="B225" s="113"/>
      <c r="C225" s="114"/>
      <c r="D225" s="114"/>
      <c r="E225" s="114"/>
      <c r="F225" s="114"/>
      <c r="G225" s="114"/>
    </row>
    <row r="226" spans="1:7" ht="15">
      <c r="A226" s="112"/>
      <c r="B226" s="113"/>
      <c r="C226" s="114"/>
      <c r="D226" s="114"/>
      <c r="E226" s="114"/>
      <c r="F226" s="114"/>
      <c r="G226" s="114"/>
    </row>
    <row r="227" spans="1:7" ht="15">
      <c r="A227" s="112"/>
      <c r="B227" s="113"/>
      <c r="C227" s="114"/>
      <c r="D227" s="114"/>
      <c r="E227" s="114"/>
      <c r="F227" s="114"/>
      <c r="G227" s="114"/>
    </row>
    <row r="228" spans="1:7" ht="15">
      <c r="A228" s="112"/>
      <c r="B228" s="113"/>
      <c r="C228" s="114"/>
      <c r="D228" s="114"/>
      <c r="E228" s="114"/>
      <c r="F228" s="114"/>
      <c r="G228" s="114"/>
    </row>
    <row r="229" spans="1:7" ht="15">
      <c r="A229" s="112"/>
      <c r="B229" s="113"/>
      <c r="C229" s="114"/>
      <c r="D229" s="114"/>
      <c r="E229" s="114"/>
      <c r="F229" s="114"/>
      <c r="G229" s="114"/>
    </row>
    <row r="230" spans="1:7" ht="15">
      <c r="A230" s="112"/>
      <c r="B230" s="113"/>
      <c r="C230" s="114"/>
      <c r="D230" s="114"/>
      <c r="E230" s="114"/>
      <c r="F230" s="114"/>
      <c r="G230" s="114"/>
    </row>
    <row r="231" spans="1:7" ht="15">
      <c r="A231" s="112"/>
      <c r="B231" s="113"/>
      <c r="C231" s="114"/>
      <c r="D231" s="114"/>
      <c r="E231" s="114"/>
      <c r="F231" s="114"/>
      <c r="G231" s="114"/>
    </row>
    <row r="232" spans="1:7" ht="15">
      <c r="A232" s="112"/>
      <c r="B232" s="113"/>
      <c r="C232" s="114"/>
      <c r="D232" s="114"/>
      <c r="E232" s="114"/>
      <c r="F232" s="114"/>
      <c r="G232" s="114"/>
    </row>
    <row r="233" spans="1:7" ht="15">
      <c r="A233" s="112"/>
      <c r="B233" s="113"/>
      <c r="C233" s="114"/>
      <c r="D233" s="114"/>
      <c r="E233" s="114"/>
      <c r="F233" s="114"/>
      <c r="G233" s="114"/>
    </row>
    <row r="234" spans="1:7" ht="15">
      <c r="A234" s="112"/>
      <c r="B234" s="113"/>
      <c r="C234" s="114"/>
      <c r="D234" s="114"/>
      <c r="E234" s="114"/>
      <c r="F234" s="114"/>
      <c r="G234" s="114"/>
    </row>
    <row r="235" spans="1:7" ht="15">
      <c r="A235" s="112"/>
      <c r="B235" s="113"/>
      <c r="C235" s="114"/>
      <c r="D235" s="114"/>
      <c r="E235" s="114"/>
      <c r="F235" s="114"/>
      <c r="G235" s="114"/>
    </row>
    <row r="236" spans="1:7" ht="15">
      <c r="A236" s="112"/>
      <c r="B236" s="113"/>
      <c r="C236" s="114"/>
      <c r="D236" s="114"/>
      <c r="E236" s="114"/>
      <c r="F236" s="114"/>
      <c r="G236" s="114"/>
    </row>
    <row r="237" spans="1:7" ht="15">
      <c r="A237" s="112"/>
      <c r="B237" s="113"/>
      <c r="C237" s="114"/>
      <c r="D237" s="114"/>
      <c r="E237" s="114"/>
      <c r="F237" s="114"/>
      <c r="G237" s="114"/>
    </row>
    <row r="238" spans="1:7" ht="15">
      <c r="A238" s="112"/>
      <c r="B238" s="113"/>
      <c r="C238" s="114"/>
      <c r="D238" s="114"/>
      <c r="E238" s="114"/>
      <c r="F238" s="114"/>
      <c r="G238" s="114"/>
    </row>
    <row r="239" spans="1:7" ht="15">
      <c r="A239" s="112"/>
      <c r="B239" s="113"/>
      <c r="C239" s="114"/>
      <c r="D239" s="114"/>
      <c r="E239" s="114"/>
      <c r="F239" s="114"/>
      <c r="G239" s="114"/>
    </row>
    <row r="240" spans="1:7" ht="15">
      <c r="A240" s="112"/>
      <c r="B240" s="113"/>
      <c r="C240" s="114"/>
      <c r="D240" s="114"/>
      <c r="E240" s="114"/>
      <c r="F240" s="114"/>
      <c r="G240" s="114"/>
    </row>
    <row r="241" spans="1:7" ht="15">
      <c r="A241" s="112"/>
      <c r="B241" s="113"/>
      <c r="C241" s="114"/>
      <c r="D241" s="114"/>
      <c r="E241" s="114"/>
      <c r="F241" s="114"/>
      <c r="G241" s="114"/>
    </row>
    <row r="242" spans="1:7" ht="15">
      <c r="A242" s="112"/>
      <c r="B242" s="113"/>
      <c r="C242" s="114"/>
      <c r="D242" s="114"/>
      <c r="E242" s="114"/>
      <c r="F242" s="114"/>
      <c r="G242" s="114"/>
    </row>
    <row r="243" spans="1:7" ht="15">
      <c r="A243" s="112"/>
      <c r="B243" s="113"/>
      <c r="C243" s="114"/>
      <c r="D243" s="114"/>
      <c r="E243" s="114"/>
      <c r="F243" s="114"/>
      <c r="G243" s="114"/>
    </row>
    <row r="244" spans="1:7" ht="15">
      <c r="A244" s="112"/>
      <c r="B244" s="113"/>
      <c r="C244" s="114"/>
      <c r="D244" s="114"/>
      <c r="E244" s="114"/>
      <c r="F244" s="114"/>
      <c r="G244" s="114"/>
    </row>
    <row r="245" spans="1:7" ht="15">
      <c r="A245" s="112"/>
      <c r="B245" s="113"/>
      <c r="C245" s="114"/>
      <c r="D245" s="114"/>
      <c r="E245" s="114"/>
      <c r="F245" s="114"/>
      <c r="G245" s="114"/>
    </row>
    <row r="246" spans="1:7" ht="15">
      <c r="A246" s="112"/>
      <c r="B246" s="113"/>
      <c r="C246" s="114"/>
      <c r="D246" s="114"/>
      <c r="E246" s="114"/>
      <c r="F246" s="114"/>
      <c r="G246" s="114"/>
    </row>
    <row r="247" spans="1:7" ht="15">
      <c r="A247" s="112"/>
      <c r="B247" s="113"/>
      <c r="C247" s="114"/>
      <c r="D247" s="114"/>
      <c r="E247" s="114"/>
      <c r="F247" s="114"/>
      <c r="G247" s="114"/>
    </row>
    <row r="248" spans="1:7" ht="15">
      <c r="A248" s="112"/>
      <c r="B248" s="113"/>
      <c r="C248" s="114"/>
      <c r="D248" s="114"/>
      <c r="E248" s="114"/>
      <c r="F248" s="114"/>
      <c r="G248" s="114"/>
    </row>
    <row r="249" spans="1:7" ht="15">
      <c r="A249" s="112"/>
      <c r="B249" s="113"/>
      <c r="C249" s="114"/>
      <c r="D249" s="114"/>
      <c r="E249" s="114"/>
      <c r="F249" s="114"/>
      <c r="G249" s="114"/>
    </row>
    <row r="250" spans="1:7" ht="15">
      <c r="A250" s="112"/>
      <c r="B250" s="113"/>
      <c r="C250" s="114"/>
      <c r="D250" s="114"/>
      <c r="E250" s="114"/>
      <c r="F250" s="114"/>
      <c r="G250" s="114"/>
    </row>
    <row r="251" spans="1:7" ht="15">
      <c r="A251" s="112"/>
      <c r="B251" s="113"/>
      <c r="C251" s="114"/>
      <c r="D251" s="114"/>
      <c r="E251" s="114"/>
      <c r="F251" s="114"/>
      <c r="G251" s="114"/>
    </row>
    <row r="252" spans="1:7" ht="15">
      <c r="A252" s="112"/>
      <c r="B252" s="113"/>
      <c r="C252" s="114"/>
      <c r="D252" s="114"/>
      <c r="E252" s="114"/>
      <c r="F252" s="114"/>
      <c r="G252" s="114"/>
    </row>
    <row r="253" spans="1:7" ht="15">
      <c r="A253" s="112"/>
      <c r="B253" s="113"/>
      <c r="C253" s="114"/>
      <c r="D253" s="114"/>
      <c r="E253" s="114"/>
      <c r="F253" s="114"/>
      <c r="G253" s="114"/>
    </row>
    <row r="254" spans="1:7" ht="15">
      <c r="A254" s="112"/>
      <c r="B254" s="113"/>
      <c r="C254" s="114"/>
      <c r="D254" s="114"/>
      <c r="E254" s="114"/>
      <c r="F254" s="114"/>
      <c r="G254" s="114"/>
    </row>
    <row r="255" spans="1:7" ht="15">
      <c r="A255" s="112"/>
      <c r="B255" s="113"/>
      <c r="C255" s="114"/>
      <c r="D255" s="114"/>
      <c r="E255" s="114"/>
      <c r="F255" s="114"/>
      <c r="G255" s="114"/>
    </row>
    <row r="256" spans="1:7" ht="15">
      <c r="A256" s="112"/>
      <c r="B256" s="113"/>
      <c r="C256" s="114"/>
      <c r="D256" s="114"/>
      <c r="E256" s="114"/>
      <c r="F256" s="114"/>
      <c r="G256" s="114"/>
    </row>
    <row r="257" spans="1:7" ht="15">
      <c r="A257" s="112"/>
      <c r="B257" s="113"/>
      <c r="C257" s="114"/>
      <c r="D257" s="114"/>
      <c r="E257" s="114"/>
      <c r="F257" s="114"/>
      <c r="G257" s="114"/>
    </row>
    <row r="258" spans="1:7" ht="15">
      <c r="A258" s="112"/>
      <c r="B258" s="113"/>
      <c r="C258" s="114"/>
      <c r="D258" s="114"/>
      <c r="E258" s="114"/>
      <c r="F258" s="114"/>
      <c r="G258" s="114"/>
    </row>
    <row r="259" spans="1:7" ht="15">
      <c r="A259" s="112"/>
      <c r="B259" s="113"/>
      <c r="C259" s="114"/>
      <c r="D259" s="114"/>
      <c r="E259" s="114"/>
      <c r="F259" s="114"/>
      <c r="G259" s="114"/>
    </row>
    <row r="260" spans="1:7" ht="15">
      <c r="A260" s="112"/>
      <c r="B260" s="113"/>
      <c r="C260" s="114"/>
      <c r="D260" s="114"/>
      <c r="E260" s="114"/>
      <c r="F260" s="114"/>
      <c r="G260" s="114"/>
    </row>
    <row r="261" spans="1:7" ht="15">
      <c r="A261" s="112"/>
      <c r="B261" s="113"/>
      <c r="C261" s="114"/>
      <c r="D261" s="114"/>
      <c r="E261" s="114"/>
      <c r="F261" s="114"/>
      <c r="G261" s="114"/>
    </row>
    <row r="262" spans="1:7" ht="15">
      <c r="A262" s="112"/>
      <c r="B262" s="113"/>
      <c r="C262" s="114"/>
      <c r="D262" s="114"/>
      <c r="E262" s="114"/>
      <c r="F262" s="114"/>
      <c r="G262" s="114"/>
    </row>
    <row r="263" spans="1:7" ht="15">
      <c r="A263" s="112"/>
      <c r="B263" s="113"/>
      <c r="C263" s="114"/>
      <c r="D263" s="114"/>
      <c r="E263" s="114"/>
      <c r="F263" s="114"/>
      <c r="G263" s="114"/>
    </row>
    <row r="264" spans="1:7" ht="15">
      <c r="A264" s="112"/>
      <c r="B264" s="113"/>
      <c r="C264" s="114"/>
      <c r="D264" s="114"/>
      <c r="E264" s="114"/>
      <c r="F264" s="114"/>
      <c r="G264" s="114"/>
    </row>
    <row r="265" spans="1:7" ht="15">
      <c r="A265" s="112"/>
      <c r="B265" s="113"/>
      <c r="C265" s="114"/>
      <c r="D265" s="114"/>
      <c r="E265" s="114"/>
      <c r="F265" s="114"/>
      <c r="G265" s="114"/>
    </row>
    <row r="266" spans="1:7" ht="15">
      <c r="A266" s="112"/>
      <c r="B266" s="113"/>
      <c r="C266" s="114"/>
      <c r="D266" s="114"/>
      <c r="E266" s="114"/>
      <c r="F266" s="114"/>
      <c r="G266" s="114"/>
    </row>
    <row r="267" spans="1:7" ht="15">
      <c r="A267" s="112"/>
      <c r="B267" s="113"/>
      <c r="C267" s="114"/>
      <c r="D267" s="114"/>
      <c r="E267" s="114"/>
      <c r="F267" s="114"/>
      <c r="G267" s="114"/>
    </row>
    <row r="268" spans="1:7" ht="15">
      <c r="A268" s="112"/>
      <c r="B268" s="113"/>
      <c r="C268" s="114"/>
      <c r="D268" s="114"/>
      <c r="E268" s="114"/>
      <c r="F268" s="114"/>
      <c r="G268" s="114"/>
    </row>
    <row r="269" spans="1:7" ht="15">
      <c r="A269" s="112"/>
      <c r="B269" s="113"/>
      <c r="C269" s="114"/>
      <c r="D269" s="114"/>
      <c r="E269" s="114"/>
      <c r="F269" s="114"/>
      <c r="G269" s="114"/>
    </row>
    <row r="270" spans="1:7" ht="15">
      <c r="A270" s="112"/>
      <c r="B270" s="113"/>
      <c r="C270" s="114"/>
      <c r="D270" s="114"/>
      <c r="E270" s="114"/>
      <c r="F270" s="114"/>
      <c r="G270" s="114"/>
    </row>
    <row r="271" spans="1:7" ht="15">
      <c r="A271" s="112"/>
      <c r="B271" s="113"/>
      <c r="C271" s="114"/>
      <c r="D271" s="114"/>
      <c r="E271" s="114"/>
      <c r="F271" s="114"/>
      <c r="G271" s="114"/>
    </row>
    <row r="272" spans="1:7" ht="15">
      <c r="A272" s="112"/>
      <c r="B272" s="113"/>
      <c r="C272" s="114"/>
      <c r="D272" s="114"/>
      <c r="E272" s="114"/>
      <c r="F272" s="114"/>
      <c r="G272" s="114"/>
    </row>
    <row r="273" spans="1:7" ht="15">
      <c r="A273" s="112"/>
      <c r="B273" s="113"/>
      <c r="C273" s="114"/>
      <c r="D273" s="114"/>
      <c r="E273" s="114"/>
      <c r="F273" s="114"/>
      <c r="G273" s="114"/>
    </row>
    <row r="274" spans="1:7" ht="15">
      <c r="A274" s="112"/>
      <c r="B274" s="113"/>
      <c r="C274" s="114"/>
      <c r="D274" s="114"/>
      <c r="E274" s="114"/>
      <c r="F274" s="114"/>
      <c r="G274" s="114"/>
    </row>
    <row r="275" spans="1:7" ht="15">
      <c r="A275" s="112"/>
      <c r="B275" s="113"/>
      <c r="C275" s="114"/>
      <c r="D275" s="114"/>
      <c r="E275" s="114"/>
      <c r="F275" s="114"/>
      <c r="G275" s="114"/>
    </row>
    <row r="276" spans="1:7" ht="15">
      <c r="A276" s="112"/>
      <c r="B276" s="113"/>
      <c r="C276" s="114"/>
      <c r="D276" s="114"/>
      <c r="E276" s="114"/>
      <c r="F276" s="114"/>
      <c r="G276" s="114"/>
    </row>
    <row r="277" spans="1:7" ht="15">
      <c r="A277" s="112"/>
      <c r="B277" s="113"/>
      <c r="C277" s="114"/>
      <c r="D277" s="114"/>
      <c r="E277" s="114"/>
      <c r="F277" s="114"/>
      <c r="G277" s="114"/>
    </row>
    <row r="278" spans="1:7" ht="15">
      <c r="A278" s="112"/>
      <c r="B278" s="113"/>
      <c r="C278" s="114"/>
      <c r="D278" s="114"/>
      <c r="E278" s="114"/>
      <c r="F278" s="114"/>
      <c r="G278" s="114"/>
    </row>
    <row r="279" spans="1:7" ht="15">
      <c r="A279" s="112"/>
      <c r="B279" s="113"/>
      <c r="C279" s="114"/>
      <c r="D279" s="114"/>
      <c r="E279" s="114"/>
      <c r="F279" s="114"/>
      <c r="G279" s="114"/>
    </row>
    <row r="280" spans="1:7" ht="15">
      <c r="A280" s="112"/>
      <c r="B280" s="113"/>
      <c r="C280" s="114"/>
      <c r="D280" s="114"/>
      <c r="E280" s="114"/>
      <c r="F280" s="114"/>
      <c r="G280" s="114"/>
    </row>
    <row r="281" spans="1:7" ht="15">
      <c r="A281" s="112"/>
      <c r="B281" s="113"/>
      <c r="C281" s="114"/>
      <c r="D281" s="114"/>
      <c r="E281" s="114"/>
      <c r="F281" s="114"/>
      <c r="G281" s="114"/>
    </row>
    <row r="282" spans="1:7" ht="15">
      <c r="A282" s="112"/>
      <c r="B282" s="113"/>
      <c r="C282" s="114"/>
      <c r="D282" s="114"/>
      <c r="E282" s="114"/>
      <c r="F282" s="114"/>
      <c r="G282" s="114"/>
    </row>
    <row r="283" spans="1:7" ht="15">
      <c r="A283" s="112"/>
      <c r="B283" s="113"/>
      <c r="C283" s="114"/>
      <c r="D283" s="114"/>
      <c r="E283" s="114"/>
      <c r="F283" s="114"/>
      <c r="G283" s="114"/>
    </row>
    <row r="284" spans="1:7" ht="15">
      <c r="A284" s="112"/>
      <c r="B284" s="113"/>
      <c r="C284" s="114"/>
      <c r="D284" s="114"/>
      <c r="E284" s="114"/>
      <c r="F284" s="114"/>
      <c r="G284" s="114"/>
    </row>
    <row r="285" spans="1:7" ht="15">
      <c r="A285" s="112"/>
      <c r="B285" s="113"/>
      <c r="C285" s="114"/>
      <c r="D285" s="114"/>
      <c r="E285" s="114"/>
      <c r="F285" s="114"/>
      <c r="G285" s="114"/>
    </row>
    <row r="286" spans="1:7" ht="15">
      <c r="A286" s="112"/>
      <c r="B286" s="113"/>
      <c r="C286" s="114"/>
      <c r="D286" s="114"/>
      <c r="E286" s="114"/>
      <c r="F286" s="114"/>
      <c r="G286" s="114"/>
    </row>
    <row r="287" spans="1:7" ht="15">
      <c r="A287" s="112"/>
      <c r="B287" s="113"/>
      <c r="C287" s="114"/>
      <c r="D287" s="114"/>
      <c r="E287" s="114"/>
      <c r="F287" s="114"/>
      <c r="G287" s="114"/>
    </row>
    <row r="288" spans="1:7" ht="15">
      <c r="A288" s="112"/>
      <c r="B288" s="113"/>
      <c r="C288" s="114"/>
      <c r="D288" s="114"/>
      <c r="E288" s="114"/>
      <c r="F288" s="114"/>
      <c r="G288" s="114"/>
    </row>
    <row r="289" spans="1:7" ht="15">
      <c r="A289" s="112"/>
      <c r="B289" s="113"/>
      <c r="C289" s="114"/>
      <c r="D289" s="114"/>
      <c r="E289" s="114"/>
      <c r="F289" s="114"/>
      <c r="G289" s="114"/>
    </row>
    <row r="290" spans="1:7" ht="15">
      <c r="A290" s="112"/>
      <c r="B290" s="113"/>
      <c r="C290" s="114"/>
      <c r="D290" s="114"/>
      <c r="E290" s="114"/>
      <c r="F290" s="114"/>
      <c r="G290" s="114"/>
    </row>
    <row r="291" spans="1:7" ht="15">
      <c r="A291" s="112"/>
      <c r="B291" s="113"/>
      <c r="C291" s="114"/>
      <c r="D291" s="114"/>
      <c r="E291" s="114"/>
      <c r="F291" s="114"/>
      <c r="G291" s="114"/>
    </row>
    <row r="292" spans="1:7" ht="15">
      <c r="A292" s="112"/>
      <c r="B292" s="113"/>
      <c r="C292" s="114"/>
      <c r="D292" s="114"/>
      <c r="E292" s="114"/>
      <c r="F292" s="114"/>
      <c r="G292" s="114"/>
    </row>
    <row r="293" spans="1:7" ht="15">
      <c r="A293" s="112"/>
      <c r="B293" s="113"/>
      <c r="C293" s="114"/>
      <c r="D293" s="114"/>
      <c r="E293" s="114"/>
      <c r="F293" s="114"/>
      <c r="G293" s="114"/>
    </row>
    <row r="294" spans="1:7" ht="15">
      <c r="A294" s="112"/>
      <c r="B294" s="113"/>
      <c r="C294" s="114"/>
      <c r="D294" s="114"/>
      <c r="E294" s="114"/>
      <c r="F294" s="114"/>
      <c r="G294" s="114"/>
    </row>
    <row r="295" spans="1:7" ht="15">
      <c r="A295" s="112"/>
      <c r="B295" s="113"/>
      <c r="C295" s="114"/>
      <c r="D295" s="114"/>
      <c r="E295" s="114"/>
      <c r="F295" s="114"/>
      <c r="G295" s="114"/>
    </row>
    <row r="296" spans="1:7" ht="15">
      <c r="A296" s="112"/>
      <c r="B296" s="113"/>
      <c r="C296" s="114"/>
      <c r="D296" s="114"/>
      <c r="E296" s="114"/>
      <c r="F296" s="114"/>
      <c r="G296" s="114"/>
    </row>
    <row r="297" spans="1:7" ht="15">
      <c r="A297" s="112"/>
      <c r="B297" s="113"/>
      <c r="C297" s="114"/>
      <c r="D297" s="114"/>
      <c r="E297" s="114"/>
      <c r="F297" s="114"/>
      <c r="G297" s="114"/>
    </row>
    <row r="298" spans="1:7" ht="15">
      <c r="A298" s="112"/>
      <c r="B298" s="113"/>
      <c r="C298" s="114"/>
      <c r="D298" s="114"/>
      <c r="E298" s="114"/>
      <c r="F298" s="114"/>
      <c r="G298" s="114"/>
    </row>
    <row r="299" spans="1:7" ht="15">
      <c r="A299" s="112"/>
      <c r="B299" s="113"/>
      <c r="C299" s="114"/>
      <c r="D299" s="114"/>
      <c r="E299" s="114"/>
      <c r="F299" s="114"/>
      <c r="G299" s="114"/>
    </row>
    <row r="300" spans="1:7" ht="15">
      <c r="A300" s="112"/>
      <c r="B300" s="113"/>
      <c r="C300" s="114"/>
      <c r="D300" s="114"/>
      <c r="E300" s="114"/>
      <c r="F300" s="114"/>
      <c r="G300" s="114"/>
    </row>
    <row r="301" spans="1:7" ht="15">
      <c r="A301" s="112"/>
      <c r="B301" s="113"/>
      <c r="C301" s="114"/>
      <c r="D301" s="114"/>
      <c r="E301" s="114"/>
      <c r="F301" s="114"/>
      <c r="G301" s="114"/>
    </row>
    <row r="302" spans="1:7" ht="15">
      <c r="A302" s="112"/>
      <c r="B302" s="113"/>
      <c r="C302" s="114"/>
      <c r="D302" s="114"/>
      <c r="E302" s="114"/>
      <c r="F302" s="114"/>
      <c r="G302" s="114"/>
    </row>
    <row r="303" spans="1:7" ht="15">
      <c r="A303" s="112"/>
      <c r="B303" s="113"/>
      <c r="C303" s="114"/>
      <c r="D303" s="114"/>
      <c r="E303" s="114"/>
      <c r="F303" s="114"/>
      <c r="G303" s="114"/>
    </row>
    <row r="304" spans="1:7" ht="15">
      <c r="A304" s="112"/>
      <c r="B304" s="113"/>
      <c r="C304" s="114"/>
      <c r="D304" s="114"/>
      <c r="E304" s="114"/>
      <c r="F304" s="114"/>
      <c r="G304" s="114"/>
    </row>
    <row r="305" spans="1:7" ht="15">
      <c r="A305" s="112"/>
      <c r="B305" s="113"/>
      <c r="C305" s="114"/>
      <c r="D305" s="114"/>
      <c r="E305" s="114"/>
      <c r="F305" s="114"/>
      <c r="G305" s="114"/>
    </row>
    <row r="306" spans="1:7" ht="15">
      <c r="A306" s="112"/>
      <c r="B306" s="113"/>
      <c r="C306" s="114"/>
      <c r="D306" s="114"/>
      <c r="E306" s="114"/>
      <c r="F306" s="114"/>
      <c r="G306" s="114"/>
    </row>
    <row r="307" spans="1:7" ht="15">
      <c r="A307" s="112"/>
      <c r="B307" s="113"/>
      <c r="C307" s="114"/>
      <c r="D307" s="114"/>
      <c r="E307" s="114"/>
      <c r="F307" s="114"/>
      <c r="G307" s="114"/>
    </row>
    <row r="308" spans="1:7" ht="15">
      <c r="A308" s="112"/>
      <c r="B308" s="113"/>
      <c r="C308" s="114"/>
      <c r="D308" s="114"/>
      <c r="E308" s="114"/>
      <c r="F308" s="114"/>
      <c r="G308" s="114"/>
    </row>
    <row r="309" spans="1:7" ht="15">
      <c r="A309" s="112"/>
      <c r="B309" s="113"/>
      <c r="C309" s="114"/>
      <c r="D309" s="114"/>
      <c r="E309" s="114"/>
      <c r="F309" s="114"/>
      <c r="G309" s="114"/>
    </row>
    <row r="310" spans="1:7" ht="15">
      <c r="A310" s="112"/>
      <c r="B310" s="113"/>
      <c r="C310" s="114"/>
      <c r="D310" s="114"/>
      <c r="E310" s="114"/>
      <c r="F310" s="114"/>
      <c r="G310" s="114"/>
    </row>
    <row r="311" spans="1:7" ht="15">
      <c r="A311" s="112"/>
      <c r="B311" s="113"/>
      <c r="C311" s="114"/>
      <c r="D311" s="114"/>
      <c r="E311" s="114"/>
      <c r="F311" s="114"/>
      <c r="G311" s="114"/>
    </row>
    <row r="312" spans="1:7" ht="15">
      <c r="A312" s="112"/>
      <c r="B312" s="113"/>
      <c r="C312" s="114"/>
      <c r="D312" s="114"/>
      <c r="E312" s="114"/>
      <c r="F312" s="114"/>
      <c r="G312" s="114"/>
    </row>
    <row r="313" spans="1:7" ht="15">
      <c r="A313" s="112"/>
      <c r="B313" s="113"/>
      <c r="C313" s="114"/>
      <c r="D313" s="114"/>
      <c r="E313" s="114"/>
      <c r="F313" s="114"/>
      <c r="G313" s="114"/>
    </row>
    <row r="314" spans="1:7" ht="15">
      <c r="A314" s="112"/>
      <c r="B314" s="113"/>
      <c r="C314" s="114"/>
      <c r="D314" s="114"/>
      <c r="E314" s="114"/>
      <c r="F314" s="114"/>
      <c r="G314" s="114"/>
    </row>
    <row r="315" spans="1:7" ht="15">
      <c r="A315" s="112"/>
      <c r="B315" s="113"/>
      <c r="C315" s="114"/>
      <c r="D315" s="114"/>
      <c r="E315" s="114"/>
      <c r="F315" s="114"/>
      <c r="G315" s="114"/>
    </row>
    <row r="316" spans="1:7" ht="15">
      <c r="A316" s="112"/>
      <c r="B316" s="113"/>
      <c r="C316" s="114"/>
      <c r="D316" s="114"/>
      <c r="E316" s="114"/>
      <c r="F316" s="114"/>
      <c r="G316" s="114"/>
    </row>
    <row r="317" spans="1:7" ht="15">
      <c r="A317" s="112"/>
      <c r="B317" s="113"/>
      <c r="C317" s="114"/>
      <c r="D317" s="114"/>
      <c r="E317" s="114"/>
      <c r="F317" s="114"/>
      <c r="G317" s="114"/>
    </row>
    <row r="318" spans="1:7" ht="15">
      <c r="A318" s="112"/>
      <c r="B318" s="113"/>
      <c r="C318" s="114"/>
      <c r="D318" s="114"/>
      <c r="E318" s="114"/>
      <c r="F318" s="114"/>
      <c r="G318" s="114"/>
    </row>
    <row r="319" spans="1:7" ht="15">
      <c r="A319" s="112"/>
      <c r="B319" s="113"/>
      <c r="C319" s="114"/>
      <c r="D319" s="114"/>
      <c r="E319" s="114"/>
      <c r="F319" s="114"/>
      <c r="G319" s="114"/>
    </row>
    <row r="320" spans="1:7" ht="15">
      <c r="A320" s="112"/>
      <c r="B320" s="113"/>
      <c r="C320" s="114"/>
      <c r="D320" s="114"/>
      <c r="E320" s="114"/>
      <c r="F320" s="114"/>
      <c r="G320" s="114"/>
    </row>
    <row r="321" spans="1:7" ht="15">
      <c r="A321" s="112"/>
      <c r="B321" s="113"/>
      <c r="C321" s="114"/>
      <c r="D321" s="114"/>
      <c r="E321" s="114"/>
      <c r="F321" s="114"/>
      <c r="G321" s="114"/>
    </row>
    <row r="322" spans="1:7" ht="15">
      <c r="A322" s="112"/>
      <c r="B322" s="113"/>
      <c r="C322" s="114"/>
      <c r="D322" s="114"/>
      <c r="E322" s="114"/>
      <c r="F322" s="114"/>
      <c r="G322" s="114"/>
    </row>
    <row r="323" spans="1:7" ht="15">
      <c r="A323" s="112"/>
      <c r="B323" s="113"/>
      <c r="C323" s="114"/>
      <c r="D323" s="114"/>
      <c r="E323" s="114"/>
      <c r="F323" s="114"/>
      <c r="G323" s="114"/>
    </row>
    <row r="324" spans="1:7" ht="15">
      <c r="A324" s="112"/>
      <c r="B324" s="113"/>
      <c r="C324" s="114"/>
      <c r="D324" s="114"/>
      <c r="E324" s="114"/>
      <c r="F324" s="114"/>
      <c r="G324" s="114"/>
    </row>
    <row r="325" spans="1:7" ht="15">
      <c r="A325" s="112"/>
      <c r="B325" s="113"/>
      <c r="C325" s="114"/>
      <c r="D325" s="114"/>
      <c r="E325" s="114"/>
      <c r="F325" s="114"/>
      <c r="G325" s="114"/>
    </row>
    <row r="326" spans="1:7" ht="15">
      <c r="A326" s="112"/>
      <c r="B326" s="113"/>
      <c r="C326" s="114"/>
      <c r="D326" s="114"/>
      <c r="E326" s="114"/>
      <c r="F326" s="114"/>
      <c r="G326" s="114"/>
    </row>
    <row r="327" spans="1:7" ht="15">
      <c r="A327" s="112"/>
      <c r="B327" s="113"/>
      <c r="C327" s="114"/>
      <c r="D327" s="114"/>
      <c r="E327" s="114"/>
      <c r="F327" s="114"/>
      <c r="G327" s="114"/>
    </row>
    <row r="328" spans="1:7" ht="15">
      <c r="A328" s="112"/>
      <c r="B328" s="113"/>
      <c r="C328" s="114"/>
      <c r="D328" s="114"/>
      <c r="E328" s="114"/>
      <c r="F328" s="114"/>
      <c r="G328" s="114"/>
    </row>
    <row r="329" spans="1:7" ht="15">
      <c r="A329" s="112"/>
      <c r="B329" s="113"/>
      <c r="C329" s="114"/>
      <c r="D329" s="114"/>
      <c r="E329" s="114"/>
      <c r="F329" s="114"/>
      <c r="G329" s="114"/>
    </row>
    <row r="330" spans="1:7" ht="15">
      <c r="A330" s="112"/>
      <c r="B330" s="113"/>
      <c r="C330" s="114"/>
      <c r="D330" s="114"/>
      <c r="E330" s="114"/>
      <c r="F330" s="114"/>
      <c r="G330" s="114"/>
    </row>
    <row r="331" spans="1:7" ht="15">
      <c r="A331" s="112"/>
      <c r="B331" s="113"/>
      <c r="C331" s="114"/>
      <c r="D331" s="114"/>
      <c r="E331" s="114"/>
      <c r="F331" s="114"/>
      <c r="G331" s="114"/>
    </row>
    <row r="332" spans="1:7" ht="15">
      <c r="A332" s="112"/>
      <c r="B332" s="113"/>
      <c r="C332" s="114"/>
      <c r="D332" s="114"/>
      <c r="E332" s="114"/>
      <c r="F332" s="114"/>
      <c r="G332" s="114"/>
    </row>
    <row r="333" spans="1:7" ht="15">
      <c r="A333" s="112"/>
      <c r="B333" s="113"/>
      <c r="C333" s="114"/>
      <c r="D333" s="114"/>
      <c r="E333" s="114"/>
      <c r="F333" s="114"/>
      <c r="G333" s="114"/>
    </row>
    <row r="334" spans="1:7" ht="15">
      <c r="A334" s="112"/>
      <c r="B334" s="113"/>
      <c r="C334" s="114"/>
      <c r="D334" s="114"/>
      <c r="E334" s="114"/>
      <c r="F334" s="114"/>
      <c r="G334" s="114"/>
    </row>
    <row r="335" spans="1:7" ht="15">
      <c r="A335" s="112"/>
      <c r="B335" s="113"/>
      <c r="C335" s="114"/>
      <c r="D335" s="114"/>
      <c r="E335" s="114"/>
      <c r="F335" s="114"/>
      <c r="G335" s="114"/>
    </row>
    <row r="336" spans="1:7" ht="15">
      <c r="A336" s="112"/>
      <c r="B336" s="113"/>
      <c r="C336" s="114"/>
      <c r="D336" s="114"/>
      <c r="E336" s="114"/>
      <c r="F336" s="114"/>
      <c r="G336" s="114"/>
    </row>
    <row r="337" spans="1:7" ht="15">
      <c r="A337" s="112"/>
      <c r="B337" s="113"/>
      <c r="C337" s="114"/>
      <c r="D337" s="114"/>
      <c r="E337" s="114"/>
      <c r="F337" s="114"/>
      <c r="G337" s="114"/>
    </row>
    <row r="338" spans="1:7" ht="15">
      <c r="A338" s="112"/>
      <c r="B338" s="113"/>
      <c r="C338" s="114"/>
      <c r="D338" s="114"/>
      <c r="E338" s="114"/>
      <c r="F338" s="114"/>
      <c r="G338" s="114"/>
    </row>
    <row r="339" spans="1:7" ht="15">
      <c r="A339" s="112"/>
      <c r="B339" s="113"/>
      <c r="C339" s="114"/>
      <c r="D339" s="114"/>
      <c r="E339" s="114"/>
      <c r="F339" s="114"/>
      <c r="G339" s="114"/>
    </row>
    <row r="340" spans="1:7" ht="15">
      <c r="A340" s="112"/>
      <c r="B340" s="113"/>
      <c r="C340" s="114"/>
      <c r="D340" s="114"/>
      <c r="E340" s="114"/>
      <c r="F340" s="114"/>
      <c r="G340" s="114"/>
    </row>
    <row r="341" spans="1:7" ht="15">
      <c r="A341" s="112"/>
      <c r="B341" s="113"/>
      <c r="C341" s="114"/>
      <c r="D341" s="114"/>
      <c r="E341" s="114"/>
      <c r="F341" s="114"/>
      <c r="G341" s="114"/>
    </row>
    <row r="342" spans="1:7" ht="15">
      <c r="A342" s="112"/>
      <c r="B342" s="113"/>
      <c r="C342" s="114"/>
      <c r="D342" s="114"/>
      <c r="E342" s="114"/>
      <c r="F342" s="114"/>
      <c r="G342" s="114"/>
    </row>
    <row r="343" spans="1:7" ht="15">
      <c r="A343" s="112"/>
      <c r="B343" s="113"/>
      <c r="C343" s="114"/>
      <c r="D343" s="114"/>
      <c r="E343" s="114"/>
      <c r="F343" s="114"/>
      <c r="G343" s="114"/>
    </row>
    <row r="344" spans="1:7" ht="15">
      <c r="A344" s="112"/>
      <c r="B344" s="113"/>
      <c r="C344" s="114"/>
      <c r="D344" s="114"/>
      <c r="E344" s="114"/>
      <c r="F344" s="114"/>
      <c r="G344" s="114"/>
    </row>
    <row r="345" spans="1:7" ht="15">
      <c r="A345" s="112"/>
      <c r="B345" s="113"/>
      <c r="C345" s="114"/>
      <c r="D345" s="114"/>
      <c r="E345" s="114"/>
      <c r="F345" s="114"/>
      <c r="G345" s="114"/>
    </row>
    <row r="346" spans="1:7" ht="15">
      <c r="A346" s="112"/>
      <c r="B346" s="113"/>
      <c r="C346" s="114"/>
      <c r="D346" s="114"/>
      <c r="E346" s="114"/>
      <c r="F346" s="114"/>
      <c r="G346" s="114"/>
    </row>
    <row r="347" spans="1:7" ht="15">
      <c r="A347" s="112"/>
      <c r="B347" s="113"/>
      <c r="C347" s="114"/>
      <c r="D347" s="114"/>
      <c r="E347" s="114"/>
      <c r="F347" s="114"/>
      <c r="G347" s="114"/>
    </row>
    <row r="348" spans="1:7" ht="15">
      <c r="A348" s="112"/>
      <c r="B348" s="113"/>
      <c r="C348" s="114"/>
      <c r="D348" s="114"/>
      <c r="E348" s="114"/>
      <c r="F348" s="114"/>
      <c r="G348" s="114"/>
    </row>
    <row r="349" spans="1:7" ht="15">
      <c r="A349" s="112"/>
      <c r="B349" s="113"/>
      <c r="C349" s="114"/>
      <c r="D349" s="114"/>
      <c r="E349" s="114"/>
      <c r="F349" s="114"/>
      <c r="G349" s="114"/>
    </row>
    <row r="350" spans="1:7" ht="15">
      <c r="A350" s="112"/>
      <c r="B350" s="113"/>
      <c r="C350" s="114"/>
      <c r="D350" s="114"/>
      <c r="E350" s="114"/>
      <c r="F350" s="114"/>
      <c r="G350" s="114"/>
    </row>
    <row r="351" spans="1:7" ht="15">
      <c r="A351" s="112"/>
      <c r="B351" s="113"/>
      <c r="C351" s="114"/>
      <c r="D351" s="114"/>
      <c r="E351" s="114"/>
      <c r="F351" s="114"/>
      <c r="G351" s="114"/>
    </row>
    <row r="352" spans="1:7" ht="15">
      <c r="A352" s="112"/>
      <c r="B352" s="113"/>
      <c r="C352" s="114"/>
      <c r="D352" s="114"/>
      <c r="E352" s="114"/>
      <c r="F352" s="114"/>
      <c r="G352" s="114"/>
    </row>
    <row r="353" spans="1:7" ht="15">
      <c r="A353" s="112"/>
      <c r="B353" s="113"/>
      <c r="C353" s="114"/>
      <c r="D353" s="114"/>
      <c r="E353" s="114"/>
      <c r="F353" s="114"/>
      <c r="G353" s="114"/>
    </row>
    <row r="354" spans="1:7" ht="15">
      <c r="A354" s="112"/>
      <c r="B354" s="113"/>
      <c r="C354" s="114"/>
      <c r="D354" s="114"/>
      <c r="E354" s="114"/>
      <c r="F354" s="114"/>
      <c r="G354" s="114"/>
    </row>
    <row r="355" spans="1:7" ht="15">
      <c r="A355" s="112"/>
      <c r="B355" s="113"/>
      <c r="C355" s="114"/>
      <c r="D355" s="114"/>
      <c r="E355" s="114"/>
      <c r="F355" s="114"/>
      <c r="G355" s="114"/>
    </row>
    <row r="356" spans="1:7" ht="15">
      <c r="A356" s="112"/>
      <c r="B356" s="113"/>
      <c r="C356" s="114"/>
      <c r="D356" s="114"/>
      <c r="E356" s="114"/>
      <c r="F356" s="114"/>
      <c r="G356" s="114"/>
    </row>
    <row r="357" spans="1:7" ht="15">
      <c r="A357" s="112"/>
      <c r="B357" s="113"/>
      <c r="C357" s="114"/>
      <c r="D357" s="114"/>
      <c r="E357" s="114"/>
      <c r="F357" s="114"/>
      <c r="G357" s="114"/>
    </row>
    <row r="358" spans="1:7" ht="15">
      <c r="A358" s="112"/>
      <c r="B358" s="113"/>
      <c r="C358" s="114"/>
      <c r="D358" s="114"/>
      <c r="E358" s="114"/>
      <c r="F358" s="114"/>
      <c r="G358" s="114"/>
    </row>
    <row r="359" spans="1:7" ht="15">
      <c r="A359" s="112"/>
      <c r="B359" s="113"/>
      <c r="C359" s="114"/>
      <c r="D359" s="114"/>
      <c r="E359" s="114"/>
      <c r="F359" s="114"/>
      <c r="G359" s="114"/>
    </row>
    <row r="360" spans="1:7" ht="15">
      <c r="A360" s="112"/>
      <c r="B360" s="113"/>
      <c r="C360" s="114"/>
      <c r="D360" s="114"/>
      <c r="E360" s="114"/>
      <c r="F360" s="114"/>
      <c r="G360" s="114"/>
    </row>
    <row r="361" spans="1:7" ht="15">
      <c r="A361" s="112"/>
      <c r="B361" s="113"/>
      <c r="C361" s="114"/>
      <c r="D361" s="114"/>
      <c r="E361" s="114"/>
      <c r="F361" s="114"/>
      <c r="G361" s="114"/>
    </row>
    <row r="362" spans="1:7" ht="15">
      <c r="A362" s="112"/>
      <c r="B362" s="113"/>
      <c r="C362" s="114"/>
      <c r="D362" s="114"/>
      <c r="E362" s="114"/>
      <c r="F362" s="114"/>
      <c r="G362" s="114"/>
    </row>
    <row r="363" spans="1:7" ht="15">
      <c r="A363" s="112"/>
      <c r="B363" s="113"/>
      <c r="C363" s="114"/>
      <c r="D363" s="114"/>
      <c r="E363" s="114"/>
      <c r="F363" s="114"/>
      <c r="G363" s="114"/>
    </row>
    <row r="364" spans="1:7" ht="15">
      <c r="A364" s="112"/>
      <c r="B364" s="113"/>
      <c r="C364" s="114"/>
      <c r="D364" s="114"/>
      <c r="E364" s="114"/>
      <c r="F364" s="114"/>
      <c r="G364" s="114"/>
    </row>
    <row r="365" spans="1:7" ht="15">
      <c r="A365" s="112"/>
      <c r="B365" s="113"/>
      <c r="C365" s="114"/>
      <c r="D365" s="114"/>
      <c r="E365" s="114"/>
      <c r="F365" s="114"/>
      <c r="G365" s="114"/>
    </row>
    <row r="366" spans="1:7" ht="15">
      <c r="A366" s="112"/>
      <c r="B366" s="113"/>
      <c r="C366" s="114"/>
      <c r="D366" s="114"/>
      <c r="E366" s="114"/>
      <c r="F366" s="114"/>
      <c r="G366" s="114"/>
    </row>
    <row r="367" spans="1:7" ht="15">
      <c r="A367" s="112"/>
      <c r="B367" s="113"/>
      <c r="C367" s="114"/>
      <c r="D367" s="114"/>
      <c r="E367" s="114"/>
      <c r="F367" s="114"/>
      <c r="G367" s="114"/>
    </row>
    <row r="368" spans="1:7" ht="15">
      <c r="A368" s="112"/>
      <c r="B368" s="113"/>
      <c r="C368" s="114"/>
      <c r="D368" s="114"/>
      <c r="E368" s="114"/>
      <c r="F368" s="114"/>
      <c r="G368" s="114"/>
    </row>
    <row r="369" spans="1:7" ht="15">
      <c r="A369" s="112"/>
      <c r="B369" s="113"/>
      <c r="C369" s="114"/>
      <c r="D369" s="114"/>
      <c r="E369" s="114"/>
      <c r="F369" s="114"/>
      <c r="G369" s="114"/>
    </row>
    <row r="370" spans="1:7" ht="15">
      <c r="A370" s="112"/>
      <c r="B370" s="113"/>
      <c r="C370" s="114"/>
      <c r="D370" s="114"/>
      <c r="E370" s="114"/>
      <c r="F370" s="114"/>
      <c r="G370" s="114"/>
    </row>
    <row r="371" spans="1:7" ht="15">
      <c r="A371" s="112"/>
      <c r="B371" s="113"/>
      <c r="C371" s="114"/>
      <c r="D371" s="114"/>
      <c r="E371" s="114"/>
      <c r="F371" s="114"/>
      <c r="G371" s="114"/>
    </row>
    <row r="372" spans="1:7" ht="15">
      <c r="A372" s="112"/>
      <c r="B372" s="113"/>
      <c r="C372" s="114"/>
      <c r="D372" s="114"/>
      <c r="E372" s="114"/>
      <c r="F372" s="114"/>
      <c r="G372" s="114"/>
    </row>
    <row r="373" spans="1:7" ht="15">
      <c r="A373" s="112"/>
      <c r="B373" s="113"/>
      <c r="C373" s="114"/>
      <c r="D373" s="114"/>
      <c r="E373" s="114"/>
      <c r="F373" s="114"/>
      <c r="G373" s="114"/>
    </row>
    <row r="374" spans="1:7" ht="15">
      <c r="A374" s="112"/>
      <c r="B374" s="113"/>
      <c r="C374" s="114"/>
      <c r="D374" s="114"/>
      <c r="E374" s="114"/>
      <c r="F374" s="114"/>
      <c r="G374" s="114"/>
    </row>
    <row r="375" spans="1:7" ht="15">
      <c r="A375" s="112"/>
      <c r="B375" s="113"/>
      <c r="C375" s="114"/>
      <c r="D375" s="114"/>
      <c r="E375" s="114"/>
      <c r="F375" s="114"/>
      <c r="G375" s="114"/>
    </row>
    <row r="376" spans="1:7" ht="15">
      <c r="A376" s="112"/>
      <c r="B376" s="113"/>
      <c r="C376" s="114"/>
      <c r="D376" s="114"/>
      <c r="E376" s="114"/>
      <c r="F376" s="114"/>
      <c r="G376" s="114"/>
    </row>
    <row r="377" spans="1:7" ht="15">
      <c r="A377" s="112"/>
      <c r="B377" s="113"/>
      <c r="C377" s="114"/>
      <c r="D377" s="114"/>
      <c r="E377" s="114"/>
      <c r="F377" s="114"/>
      <c r="G377" s="114"/>
    </row>
    <row r="378" spans="1:7" ht="15">
      <c r="A378" s="112"/>
      <c r="B378" s="113"/>
      <c r="C378" s="114"/>
      <c r="D378" s="114"/>
      <c r="E378" s="114"/>
      <c r="F378" s="114"/>
      <c r="G378" s="114"/>
    </row>
    <row r="379" spans="1:7" ht="15">
      <c r="A379" s="112"/>
      <c r="B379" s="113"/>
      <c r="C379" s="114"/>
      <c r="D379" s="114"/>
      <c r="E379" s="114"/>
      <c r="F379" s="114"/>
      <c r="G379" s="114"/>
    </row>
    <row r="380" spans="1:7" ht="15">
      <c r="A380" s="112"/>
      <c r="B380" s="113"/>
      <c r="C380" s="114"/>
      <c r="D380" s="114"/>
      <c r="E380" s="114"/>
      <c r="F380" s="114"/>
      <c r="G380" s="114"/>
    </row>
    <row r="381" spans="1:7" ht="15">
      <c r="A381" s="112"/>
      <c r="B381" s="113"/>
      <c r="C381" s="114"/>
      <c r="D381" s="114"/>
      <c r="E381" s="114"/>
      <c r="F381" s="114"/>
      <c r="G381" s="114"/>
    </row>
    <row r="382" spans="1:7" ht="15">
      <c r="A382" s="112"/>
      <c r="B382" s="113"/>
      <c r="C382" s="114"/>
      <c r="D382" s="114"/>
      <c r="E382" s="114"/>
      <c r="F382" s="114"/>
      <c r="G382" s="114"/>
    </row>
    <row r="383" spans="1:7" ht="15">
      <c r="A383" s="112"/>
      <c r="B383" s="113"/>
      <c r="C383" s="114"/>
      <c r="D383" s="114"/>
      <c r="E383" s="114"/>
      <c r="F383" s="114"/>
      <c r="G383" s="114"/>
    </row>
    <row r="384" spans="1:7" ht="15">
      <c r="A384" s="112"/>
      <c r="B384" s="113"/>
      <c r="C384" s="114"/>
      <c r="D384" s="114"/>
      <c r="E384" s="114"/>
      <c r="F384" s="114"/>
      <c r="G384" s="114"/>
    </row>
    <row r="385" spans="1:7" ht="15">
      <c r="A385" s="112"/>
      <c r="B385" s="113"/>
      <c r="C385" s="114"/>
      <c r="D385" s="114"/>
      <c r="E385" s="114"/>
      <c r="F385" s="114"/>
      <c r="G385" s="114"/>
    </row>
    <row r="386" spans="1:7" ht="15">
      <c r="A386" s="112"/>
      <c r="B386" s="113"/>
      <c r="C386" s="114"/>
      <c r="D386" s="114"/>
      <c r="E386" s="114"/>
      <c r="F386" s="114"/>
      <c r="G386" s="114"/>
    </row>
    <row r="387" spans="1:7" ht="15">
      <c r="A387" s="112"/>
      <c r="B387" s="113"/>
      <c r="C387" s="114"/>
      <c r="D387" s="114"/>
      <c r="E387" s="114"/>
      <c r="F387" s="114"/>
      <c r="G387" s="114"/>
    </row>
    <row r="388" spans="1:7" ht="15">
      <c r="A388" s="112"/>
      <c r="B388" s="113"/>
      <c r="C388" s="114"/>
      <c r="D388" s="114"/>
      <c r="E388" s="114"/>
      <c r="F388" s="114"/>
      <c r="G388" s="114"/>
    </row>
    <row r="389" spans="1:7" ht="15">
      <c r="A389" s="112"/>
      <c r="B389" s="113"/>
      <c r="C389" s="114"/>
      <c r="D389" s="114"/>
      <c r="E389" s="114"/>
      <c r="F389" s="114"/>
      <c r="G389" s="114"/>
    </row>
    <row r="390" spans="1:7" ht="15">
      <c r="A390" s="112"/>
      <c r="B390" s="113"/>
      <c r="C390" s="114"/>
      <c r="D390" s="114"/>
      <c r="E390" s="114"/>
      <c r="F390" s="114"/>
      <c r="G390" s="114"/>
    </row>
    <row r="391" spans="1:7" ht="15">
      <c r="A391" s="112"/>
      <c r="B391" s="113"/>
      <c r="C391" s="114"/>
      <c r="D391" s="114"/>
      <c r="E391" s="114"/>
      <c r="F391" s="114"/>
      <c r="G391" s="114"/>
    </row>
    <row r="392" spans="1:7" ht="15">
      <c r="A392" s="112"/>
      <c r="B392" s="113"/>
      <c r="C392" s="114"/>
      <c r="D392" s="114"/>
      <c r="E392" s="114"/>
      <c r="F392" s="114"/>
      <c r="G392" s="114"/>
    </row>
    <row r="393" spans="1:7" ht="15">
      <c r="A393" s="112"/>
      <c r="B393" s="113"/>
      <c r="C393" s="114"/>
      <c r="D393" s="114"/>
      <c r="E393" s="114"/>
      <c r="F393" s="114"/>
      <c r="G393" s="114"/>
    </row>
    <row r="394" spans="1:7" ht="15">
      <c r="A394" s="112"/>
      <c r="B394" s="113"/>
      <c r="C394" s="114"/>
      <c r="D394" s="114"/>
      <c r="E394" s="114"/>
      <c r="F394" s="114"/>
      <c r="G394" s="114"/>
    </row>
    <row r="395" spans="1:7" ht="15">
      <c r="A395" s="112"/>
      <c r="B395" s="113"/>
      <c r="C395" s="114"/>
      <c r="D395" s="114"/>
      <c r="E395" s="114"/>
      <c r="F395" s="114"/>
      <c r="G395" s="114"/>
    </row>
    <row r="396" spans="1:7" ht="15">
      <c r="A396" s="112"/>
      <c r="B396" s="113"/>
      <c r="C396" s="114"/>
      <c r="D396" s="114"/>
      <c r="E396" s="114"/>
      <c r="F396" s="114"/>
      <c r="G396" s="114"/>
    </row>
    <row r="397" spans="1:7" ht="15">
      <c r="A397" s="112"/>
      <c r="B397" s="113"/>
      <c r="C397" s="114"/>
      <c r="D397" s="114"/>
      <c r="E397" s="114"/>
      <c r="F397" s="114"/>
      <c r="G397" s="114"/>
    </row>
    <row r="398" spans="1:7" ht="15">
      <c r="A398" s="112"/>
      <c r="B398" s="113"/>
      <c r="C398" s="114"/>
      <c r="D398" s="114"/>
      <c r="E398" s="114"/>
      <c r="F398" s="114"/>
      <c r="G398" s="114"/>
    </row>
    <row r="399" spans="1:7" ht="15">
      <c r="A399" s="112"/>
      <c r="B399" s="113"/>
      <c r="C399" s="114"/>
      <c r="D399" s="114"/>
      <c r="E399" s="114"/>
      <c r="F399" s="114"/>
      <c r="G399" s="114"/>
    </row>
    <row r="400" spans="1:7" ht="15">
      <c r="A400" s="112"/>
      <c r="B400" s="113"/>
      <c r="C400" s="114"/>
      <c r="D400" s="114"/>
      <c r="E400" s="114"/>
      <c r="F400" s="114"/>
      <c r="G400" s="114"/>
    </row>
    <row r="401" spans="1:7" ht="15">
      <c r="A401" s="112"/>
      <c r="B401" s="113"/>
      <c r="C401" s="114"/>
      <c r="D401" s="114"/>
      <c r="E401" s="114"/>
      <c r="F401" s="114"/>
      <c r="G401" s="114"/>
    </row>
    <row r="402" spans="1:7" ht="15">
      <c r="A402" s="112"/>
      <c r="B402" s="113"/>
      <c r="C402" s="114"/>
      <c r="D402" s="114"/>
      <c r="E402" s="114"/>
      <c r="F402" s="114"/>
      <c r="G402" s="114"/>
    </row>
    <row r="403" spans="1:7" ht="15">
      <c r="A403" s="112"/>
      <c r="B403" s="113"/>
      <c r="C403" s="114"/>
      <c r="D403" s="114"/>
      <c r="E403" s="114"/>
      <c r="F403" s="114"/>
      <c r="G403" s="114"/>
    </row>
    <row r="404" spans="1:7" ht="15">
      <c r="A404" s="112"/>
      <c r="B404" s="113"/>
      <c r="C404" s="114"/>
      <c r="D404" s="114"/>
      <c r="E404" s="114"/>
      <c r="F404" s="114"/>
      <c r="G404" s="114"/>
    </row>
    <row r="405" spans="1:7" ht="15">
      <c r="A405" s="112"/>
      <c r="B405" s="113"/>
      <c r="C405" s="114"/>
      <c r="D405" s="114"/>
      <c r="E405" s="114"/>
      <c r="F405" s="114"/>
      <c r="G405" s="114"/>
    </row>
    <row r="406" spans="1:7" ht="15">
      <c r="A406" s="112"/>
      <c r="B406" s="113"/>
      <c r="C406" s="114"/>
      <c r="D406" s="114"/>
      <c r="E406" s="114"/>
      <c r="F406" s="114"/>
      <c r="G406" s="114"/>
    </row>
    <row r="407" spans="1:7" ht="15">
      <c r="A407" s="112"/>
      <c r="B407" s="113"/>
      <c r="C407" s="114"/>
      <c r="D407" s="114"/>
      <c r="E407" s="114"/>
      <c r="F407" s="114"/>
      <c r="G407" s="114"/>
    </row>
    <row r="408" spans="1:7" ht="15">
      <c r="A408" s="112"/>
      <c r="B408" s="113"/>
      <c r="C408" s="114"/>
      <c r="D408" s="114"/>
      <c r="E408" s="114"/>
      <c r="F408" s="114"/>
      <c r="G408" s="114"/>
    </row>
    <row r="409" spans="1:7" ht="15">
      <c r="A409" s="112"/>
      <c r="B409" s="113"/>
      <c r="C409" s="114"/>
      <c r="D409" s="114"/>
      <c r="E409" s="114"/>
      <c r="F409" s="114"/>
      <c r="G409" s="114"/>
    </row>
    <row r="410" spans="1:7" ht="15">
      <c r="A410" s="112"/>
      <c r="B410" s="113"/>
      <c r="C410" s="114"/>
      <c r="D410" s="114"/>
      <c r="E410" s="114"/>
      <c r="F410" s="114"/>
      <c r="G410" s="114"/>
    </row>
    <row r="411" spans="1:7" ht="15">
      <c r="A411" s="112"/>
      <c r="B411" s="113"/>
      <c r="C411" s="114"/>
      <c r="D411" s="114"/>
      <c r="E411" s="114"/>
      <c r="F411" s="114"/>
      <c r="G411" s="114"/>
    </row>
    <row r="412" spans="1:7" ht="15">
      <c r="A412" s="112"/>
      <c r="B412" s="113"/>
      <c r="C412" s="114"/>
      <c r="D412" s="114"/>
      <c r="E412" s="114"/>
      <c r="F412" s="114"/>
      <c r="G412" s="114"/>
    </row>
    <row r="413" spans="1:7" ht="15">
      <c r="A413" s="112"/>
      <c r="B413" s="113"/>
      <c r="C413" s="114"/>
      <c r="D413" s="114"/>
      <c r="E413" s="114"/>
      <c r="F413" s="114"/>
      <c r="G413" s="114"/>
    </row>
    <row r="414" spans="1:7" ht="15">
      <c r="A414" s="112"/>
      <c r="B414" s="113"/>
      <c r="C414" s="114"/>
      <c r="D414" s="114"/>
      <c r="E414" s="114"/>
      <c r="F414" s="114"/>
      <c r="G414" s="114"/>
    </row>
    <row r="415" spans="1:7" ht="15">
      <c r="A415" s="112"/>
      <c r="B415" s="113"/>
      <c r="C415" s="114"/>
      <c r="D415" s="114"/>
      <c r="E415" s="114"/>
      <c r="F415" s="114"/>
      <c r="G415" s="114"/>
    </row>
    <row r="416" spans="1:7" ht="15">
      <c r="A416" s="112"/>
      <c r="B416" s="113"/>
      <c r="C416" s="114"/>
      <c r="D416" s="114"/>
      <c r="E416" s="114"/>
      <c r="F416" s="114"/>
      <c r="G416" s="114"/>
    </row>
    <row r="417" spans="1:7" ht="15">
      <c r="A417" s="112"/>
      <c r="B417" s="113"/>
      <c r="C417" s="114"/>
      <c r="D417" s="114"/>
      <c r="E417" s="114"/>
      <c r="F417" s="114"/>
      <c r="G417" s="114"/>
    </row>
    <row r="418" spans="1:7" ht="15">
      <c r="A418" s="112"/>
      <c r="B418" s="113"/>
      <c r="C418" s="114"/>
      <c r="D418" s="114"/>
      <c r="E418" s="114"/>
      <c r="F418" s="114"/>
      <c r="G418" s="114"/>
    </row>
    <row r="419" spans="1:7" ht="15">
      <c r="A419" s="112"/>
      <c r="B419" s="113"/>
      <c r="C419" s="114"/>
      <c r="D419" s="114"/>
      <c r="E419" s="114"/>
      <c r="F419" s="114"/>
      <c r="G419" s="114"/>
    </row>
    <row r="420" spans="1:7" ht="15">
      <c r="A420" s="112"/>
      <c r="B420" s="113"/>
      <c r="C420" s="114"/>
      <c r="D420" s="114"/>
      <c r="E420" s="114"/>
      <c r="F420" s="114"/>
      <c r="G420" s="114"/>
    </row>
    <row r="421" spans="1:7" ht="15">
      <c r="A421" s="112"/>
      <c r="B421" s="113"/>
      <c r="C421" s="114"/>
      <c r="D421" s="114"/>
      <c r="E421" s="114"/>
      <c r="F421" s="114"/>
      <c r="G421" s="114"/>
    </row>
    <row r="422" spans="1:7" ht="15">
      <c r="A422" s="112"/>
      <c r="B422" s="113"/>
      <c r="C422" s="114"/>
      <c r="D422" s="114"/>
      <c r="E422" s="114"/>
      <c r="F422" s="114"/>
      <c r="G422" s="114"/>
    </row>
    <row r="423" spans="1:7" ht="15">
      <c r="A423" s="112"/>
      <c r="B423" s="113"/>
      <c r="C423" s="114"/>
      <c r="D423" s="114"/>
      <c r="E423" s="114"/>
      <c r="F423" s="114"/>
      <c r="G423" s="114"/>
    </row>
    <row r="424" spans="1:7" ht="15">
      <c r="A424" s="112"/>
      <c r="B424" s="113"/>
      <c r="C424" s="114"/>
      <c r="D424" s="114"/>
      <c r="E424" s="114"/>
      <c r="F424" s="114"/>
      <c r="G424" s="114"/>
    </row>
    <row r="425" spans="1:7" ht="15">
      <c r="A425" s="112"/>
      <c r="B425" s="113"/>
      <c r="C425" s="114"/>
      <c r="D425" s="114"/>
      <c r="E425" s="114"/>
      <c r="F425" s="114"/>
      <c r="G425" s="114"/>
    </row>
    <row r="426" spans="1:7" ht="15">
      <c r="A426" s="112"/>
      <c r="B426" s="113"/>
      <c r="C426" s="114"/>
      <c r="D426" s="114"/>
      <c r="E426" s="114"/>
      <c r="F426" s="114"/>
      <c r="G426" s="114"/>
    </row>
    <row r="427" spans="1:7" ht="15">
      <c r="A427" s="112"/>
      <c r="B427" s="113"/>
      <c r="C427" s="114"/>
      <c r="D427" s="114"/>
      <c r="E427" s="114"/>
      <c r="F427" s="114"/>
      <c r="G427" s="114"/>
    </row>
    <row r="428" spans="1:7" ht="15">
      <c r="A428" s="112"/>
      <c r="B428" s="113"/>
      <c r="C428" s="114"/>
      <c r="D428" s="114"/>
      <c r="E428" s="114"/>
      <c r="F428" s="114"/>
      <c r="G428" s="114"/>
    </row>
    <row r="429" spans="1:7" ht="15">
      <c r="A429" s="112"/>
      <c r="B429" s="113"/>
      <c r="C429" s="114"/>
      <c r="D429" s="114"/>
      <c r="E429" s="114"/>
      <c r="F429" s="114"/>
      <c r="G429" s="114"/>
    </row>
    <row r="430" spans="1:7" ht="15">
      <c r="A430" s="112"/>
      <c r="B430" s="113"/>
      <c r="C430" s="114"/>
      <c r="D430" s="114"/>
      <c r="E430" s="114"/>
      <c r="F430" s="114"/>
      <c r="G430" s="114"/>
    </row>
    <row r="431" spans="1:7" ht="15">
      <c r="A431" s="112"/>
      <c r="B431" s="113"/>
      <c r="C431" s="114"/>
      <c r="D431" s="114"/>
      <c r="E431" s="114"/>
      <c r="F431" s="114"/>
      <c r="G431" s="114"/>
    </row>
    <row r="432" spans="1:7" ht="15">
      <c r="A432" s="112"/>
      <c r="B432" s="113"/>
      <c r="C432" s="114"/>
      <c r="D432" s="114"/>
      <c r="E432" s="114"/>
      <c r="F432" s="114"/>
      <c r="G432" s="114"/>
    </row>
    <row r="433" spans="1:7" ht="15">
      <c r="A433" s="112"/>
      <c r="B433" s="113"/>
      <c r="C433" s="114"/>
      <c r="D433" s="114"/>
      <c r="E433" s="114"/>
      <c r="F433" s="114"/>
      <c r="G433" s="114"/>
    </row>
    <row r="434" spans="1:7" ht="15">
      <c r="A434" s="112"/>
      <c r="B434" s="113"/>
      <c r="C434" s="114"/>
      <c r="D434" s="114"/>
      <c r="E434" s="114"/>
      <c r="F434" s="114"/>
      <c r="G434" s="114"/>
    </row>
    <row r="435" spans="1:7" ht="15">
      <c r="A435" s="112"/>
      <c r="B435" s="113"/>
      <c r="C435" s="114"/>
      <c r="D435" s="114"/>
      <c r="E435" s="114"/>
      <c r="F435" s="114"/>
      <c r="G435" s="114"/>
    </row>
    <row r="436" spans="1:7" ht="15">
      <c r="A436" s="112"/>
      <c r="B436" s="113"/>
      <c r="C436" s="114"/>
      <c r="D436" s="114"/>
      <c r="E436" s="114"/>
      <c r="F436" s="114"/>
      <c r="G436" s="114"/>
    </row>
    <row r="437" spans="1:7" ht="15">
      <c r="A437" s="112"/>
      <c r="B437" s="113"/>
      <c r="C437" s="114"/>
      <c r="D437" s="114"/>
      <c r="E437" s="114"/>
      <c r="F437" s="114"/>
      <c r="G437" s="114"/>
    </row>
    <row r="438" spans="1:7" ht="15">
      <c r="A438" s="112"/>
      <c r="B438" s="113"/>
      <c r="C438" s="114"/>
      <c r="D438" s="114"/>
      <c r="E438" s="114"/>
      <c r="F438" s="114"/>
      <c r="G438" s="114"/>
    </row>
    <row r="439" spans="1:7" ht="15">
      <c r="A439" s="112"/>
      <c r="B439" s="113"/>
      <c r="C439" s="114"/>
      <c r="D439" s="114"/>
      <c r="E439" s="114"/>
      <c r="F439" s="114"/>
      <c r="G439" s="114"/>
    </row>
    <row r="440" spans="1:7" ht="15">
      <c r="A440" s="112"/>
      <c r="B440" s="113"/>
      <c r="C440" s="114"/>
      <c r="D440" s="114"/>
      <c r="E440" s="114"/>
      <c r="F440" s="114"/>
      <c r="G440" s="114"/>
    </row>
    <row r="441" spans="1:7" ht="15">
      <c r="A441" s="112"/>
      <c r="B441" s="113"/>
      <c r="C441" s="114"/>
      <c r="D441" s="114"/>
      <c r="E441" s="114"/>
      <c r="F441" s="114"/>
      <c r="G441" s="114"/>
    </row>
    <row r="442" spans="1:7" ht="15">
      <c r="A442" s="112"/>
      <c r="B442" s="113"/>
      <c r="C442" s="114"/>
      <c r="D442" s="114"/>
      <c r="E442" s="114"/>
      <c r="F442" s="114"/>
      <c r="G442" s="114"/>
    </row>
    <row r="443" spans="1:7" ht="15">
      <c r="A443" s="112"/>
      <c r="B443" s="113"/>
      <c r="C443" s="114"/>
      <c r="D443" s="114"/>
      <c r="E443" s="114"/>
      <c r="F443" s="114"/>
      <c r="G443" s="114"/>
    </row>
    <row r="444" spans="1:7" ht="15">
      <c r="A444" s="112"/>
      <c r="B444" s="113"/>
      <c r="C444" s="114"/>
      <c r="D444" s="114"/>
      <c r="E444" s="114"/>
      <c r="F444" s="114"/>
      <c r="G444" s="114"/>
    </row>
    <row r="445" spans="1:7" ht="15">
      <c r="A445" s="112"/>
      <c r="B445" s="113"/>
      <c r="C445" s="114"/>
      <c r="D445" s="114"/>
      <c r="E445" s="114"/>
      <c r="F445" s="114"/>
      <c r="G445" s="114"/>
    </row>
    <row r="446" spans="1:7" ht="15">
      <c r="A446" s="112"/>
      <c r="B446" s="113"/>
      <c r="C446" s="114"/>
      <c r="D446" s="114"/>
      <c r="E446" s="114"/>
      <c r="F446" s="114"/>
      <c r="G446" s="114"/>
    </row>
    <row r="447" spans="1:7" ht="15">
      <c r="A447" s="112"/>
      <c r="B447" s="113"/>
      <c r="C447" s="114"/>
      <c r="D447" s="114"/>
      <c r="E447" s="114"/>
      <c r="F447" s="114"/>
      <c r="G447" s="114"/>
    </row>
    <row r="448" spans="1:7" ht="15">
      <c r="A448" s="112"/>
      <c r="B448" s="113"/>
      <c r="C448" s="114"/>
      <c r="D448" s="114"/>
      <c r="E448" s="114"/>
      <c r="F448" s="114"/>
      <c r="G448" s="114"/>
    </row>
    <row r="449" spans="1:7" ht="15">
      <c r="A449" s="112"/>
      <c r="B449" s="113"/>
      <c r="C449" s="114"/>
      <c r="D449" s="114"/>
      <c r="E449" s="114"/>
      <c r="F449" s="114"/>
      <c r="G449" s="114"/>
    </row>
    <row r="450" spans="1:7" ht="15">
      <c r="A450" s="112"/>
      <c r="B450" s="113"/>
      <c r="C450" s="114"/>
      <c r="D450" s="114"/>
      <c r="E450" s="114"/>
      <c r="F450" s="114"/>
      <c r="G450" s="114"/>
    </row>
    <row r="451" spans="1:7" ht="15">
      <c r="A451" s="112"/>
      <c r="B451" s="113"/>
      <c r="C451" s="114"/>
      <c r="D451" s="114"/>
      <c r="E451" s="114"/>
      <c r="F451" s="114"/>
      <c r="G451" s="114"/>
    </row>
    <row r="452" spans="1:7" ht="15">
      <c r="A452" s="112"/>
      <c r="B452" s="113"/>
      <c r="C452" s="114"/>
      <c r="D452" s="114"/>
      <c r="E452" s="114"/>
      <c r="F452" s="114"/>
      <c r="G452" s="114"/>
    </row>
    <row r="453" spans="1:7" ht="15">
      <c r="A453" s="112"/>
      <c r="B453" s="113"/>
      <c r="C453" s="114"/>
      <c r="D453" s="114"/>
      <c r="E453" s="114"/>
      <c r="F453" s="114"/>
      <c r="G453" s="114"/>
    </row>
    <row r="454" spans="1:7" ht="15">
      <c r="A454" s="112"/>
      <c r="B454" s="113"/>
      <c r="C454" s="114"/>
      <c r="D454" s="114"/>
      <c r="E454" s="114"/>
      <c r="F454" s="114"/>
      <c r="G454" s="114"/>
    </row>
    <row r="455" spans="1:7" ht="15">
      <c r="A455" s="112"/>
      <c r="B455" s="113"/>
      <c r="C455" s="114"/>
      <c r="D455" s="114"/>
      <c r="E455" s="114"/>
      <c r="F455" s="114"/>
      <c r="G455" s="114"/>
    </row>
    <row r="456" spans="1:7" ht="15">
      <c r="A456" s="112"/>
      <c r="B456" s="113"/>
      <c r="C456" s="114"/>
      <c r="D456" s="114"/>
      <c r="E456" s="114"/>
      <c r="F456" s="114"/>
      <c r="G456" s="114"/>
    </row>
    <row r="457" spans="1:7" ht="15">
      <c r="A457" s="112"/>
      <c r="B457" s="113"/>
      <c r="C457" s="114"/>
      <c r="D457" s="114"/>
      <c r="E457" s="114"/>
      <c r="F457" s="114"/>
      <c r="G457" s="114"/>
    </row>
    <row r="458" spans="1:7" ht="15">
      <c r="A458" s="112"/>
      <c r="B458" s="113"/>
      <c r="C458" s="114"/>
      <c r="D458" s="114"/>
      <c r="E458" s="114"/>
      <c r="F458" s="114"/>
      <c r="G458" s="114"/>
    </row>
    <row r="459" spans="1:7" ht="15">
      <c r="A459" s="112"/>
      <c r="B459" s="113"/>
      <c r="C459" s="114"/>
      <c r="D459" s="114"/>
      <c r="E459" s="114"/>
      <c r="F459" s="114"/>
      <c r="G459" s="114"/>
    </row>
    <row r="460" spans="1:7" ht="15">
      <c r="A460" s="112"/>
      <c r="B460" s="113"/>
      <c r="C460" s="114"/>
      <c r="D460" s="114"/>
      <c r="E460" s="114"/>
      <c r="F460" s="114"/>
      <c r="G460" s="114"/>
    </row>
    <row r="461" spans="1:7" ht="15">
      <c r="A461" s="112"/>
      <c r="B461" s="113"/>
      <c r="C461" s="114"/>
      <c r="D461" s="114"/>
      <c r="E461" s="114"/>
      <c r="F461" s="114"/>
      <c r="G461" s="114"/>
    </row>
    <row r="462" spans="1:7" ht="15">
      <c r="A462" s="112"/>
      <c r="B462" s="113"/>
      <c r="C462" s="114"/>
      <c r="D462" s="114"/>
      <c r="E462" s="114"/>
      <c r="F462" s="114"/>
      <c r="G462" s="114"/>
    </row>
    <row r="463" spans="1:7" ht="15">
      <c r="A463" s="112"/>
      <c r="B463" s="113"/>
      <c r="C463" s="114"/>
      <c r="D463" s="114"/>
      <c r="E463" s="114"/>
      <c r="F463" s="114"/>
      <c r="G463" s="114"/>
    </row>
    <row r="464" spans="1:7" ht="15">
      <c r="A464" s="112"/>
      <c r="B464" s="113"/>
      <c r="C464" s="114"/>
      <c r="D464" s="114"/>
      <c r="E464" s="114"/>
      <c r="F464" s="114"/>
      <c r="G464" s="114"/>
    </row>
    <row r="465" spans="1:7" ht="15">
      <c r="A465" s="112"/>
      <c r="B465" s="113"/>
      <c r="C465" s="114"/>
      <c r="D465" s="114"/>
      <c r="E465" s="114"/>
      <c r="F465" s="114"/>
      <c r="G465" s="114"/>
    </row>
    <row r="466" spans="1:7" ht="15">
      <c r="A466" s="112"/>
      <c r="B466" s="113"/>
      <c r="C466" s="114"/>
      <c r="D466" s="114"/>
      <c r="E466" s="114"/>
      <c r="F466" s="114"/>
      <c r="G466" s="114"/>
    </row>
    <row r="467" spans="1:7" ht="15">
      <c r="A467" s="112"/>
      <c r="B467" s="113"/>
      <c r="C467" s="114"/>
      <c r="D467" s="114"/>
      <c r="E467" s="114"/>
      <c r="F467" s="114"/>
      <c r="G467" s="114"/>
    </row>
    <row r="468" spans="1:7" ht="15">
      <c r="A468" s="112"/>
      <c r="B468" s="113"/>
      <c r="C468" s="114"/>
      <c r="D468" s="114"/>
      <c r="E468" s="114"/>
      <c r="F468" s="114"/>
      <c r="G468" s="114"/>
    </row>
    <row r="469" spans="1:7" ht="15">
      <c r="A469" s="112"/>
      <c r="B469" s="113"/>
      <c r="C469" s="114"/>
      <c r="D469" s="114"/>
      <c r="E469" s="114"/>
      <c r="F469" s="114"/>
      <c r="G469" s="114"/>
    </row>
    <row r="470" spans="1:7" ht="15">
      <c r="A470" s="112"/>
      <c r="B470" s="113"/>
      <c r="C470" s="114"/>
      <c r="D470" s="114"/>
      <c r="E470" s="114"/>
      <c r="F470" s="114"/>
      <c r="G470" s="114"/>
    </row>
    <row r="471" spans="1:7" ht="15">
      <c r="A471" s="112"/>
      <c r="B471" s="113"/>
      <c r="C471" s="114"/>
      <c r="D471" s="114"/>
      <c r="E471" s="114"/>
      <c r="F471" s="114"/>
      <c r="G471" s="114"/>
    </row>
    <row r="472" spans="1:7" ht="15">
      <c r="A472" s="112"/>
      <c r="B472" s="113"/>
      <c r="C472" s="114"/>
      <c r="D472" s="114"/>
      <c r="E472" s="114"/>
      <c r="F472" s="114"/>
      <c r="G472" s="114"/>
    </row>
    <row r="473" spans="1:7" ht="15">
      <c r="A473" s="112"/>
      <c r="B473" s="113"/>
      <c r="C473" s="114"/>
      <c r="D473" s="114"/>
      <c r="E473" s="114"/>
      <c r="F473" s="114"/>
      <c r="G473" s="114"/>
    </row>
    <row r="474" spans="1:7" ht="15">
      <c r="A474" s="112"/>
      <c r="B474" s="113"/>
      <c r="C474" s="114"/>
      <c r="D474" s="114"/>
      <c r="E474" s="114"/>
      <c r="F474" s="114"/>
      <c r="G474" s="114"/>
    </row>
    <row r="475" spans="1:7" ht="15">
      <c r="A475" s="112"/>
      <c r="B475" s="113"/>
      <c r="C475" s="114"/>
      <c r="D475" s="114"/>
      <c r="E475" s="114"/>
      <c r="F475" s="114"/>
      <c r="G475" s="114"/>
    </row>
    <row r="476" spans="1:7" ht="15">
      <c r="A476" s="112"/>
      <c r="B476" s="113"/>
      <c r="C476" s="114"/>
      <c r="D476" s="114"/>
      <c r="E476" s="114"/>
      <c r="F476" s="114"/>
      <c r="G476" s="114"/>
    </row>
    <row r="477" spans="1:7" ht="15">
      <c r="A477" s="112"/>
      <c r="B477" s="113"/>
      <c r="C477" s="114"/>
      <c r="D477" s="114"/>
      <c r="E477" s="114"/>
      <c r="F477" s="114"/>
      <c r="G477" s="114"/>
    </row>
    <row r="478" spans="1:7" ht="15">
      <c r="A478" s="112"/>
      <c r="B478" s="113"/>
      <c r="C478" s="114"/>
      <c r="D478" s="114"/>
      <c r="E478" s="114"/>
      <c r="F478" s="114"/>
      <c r="G478" s="114"/>
    </row>
    <row r="479" spans="1:7" ht="15">
      <c r="A479" s="112"/>
      <c r="B479" s="113"/>
      <c r="C479" s="114"/>
      <c r="D479" s="114"/>
      <c r="E479" s="114"/>
      <c r="F479" s="114"/>
      <c r="G479" s="114"/>
    </row>
    <row r="480" spans="1:7" ht="15">
      <c r="A480" s="112"/>
      <c r="B480" s="113"/>
      <c r="C480" s="114"/>
      <c r="D480" s="114"/>
      <c r="E480" s="114"/>
      <c r="F480" s="114"/>
      <c r="G480" s="114"/>
    </row>
    <row r="481" spans="1:7" ht="15">
      <c r="A481" s="112"/>
      <c r="B481" s="113"/>
      <c r="C481" s="114"/>
      <c r="D481" s="114"/>
      <c r="E481" s="114"/>
      <c r="F481" s="114"/>
      <c r="G481" s="114"/>
    </row>
    <row r="482" spans="1:7" ht="15">
      <c r="A482" s="112"/>
      <c r="B482" s="113"/>
      <c r="C482" s="114"/>
      <c r="D482" s="114"/>
      <c r="E482" s="114"/>
      <c r="F482" s="114"/>
      <c r="G482" s="114"/>
    </row>
    <row r="483" spans="1:7" ht="15">
      <c r="A483" s="112"/>
      <c r="B483" s="113"/>
      <c r="C483" s="114"/>
      <c r="D483" s="114"/>
      <c r="E483" s="114"/>
      <c r="F483" s="114"/>
      <c r="G483" s="114"/>
    </row>
    <row r="484" spans="1:7" ht="15">
      <c r="A484" s="112"/>
      <c r="B484" s="113"/>
      <c r="C484" s="114"/>
      <c r="D484" s="114"/>
      <c r="E484" s="114"/>
      <c r="F484" s="114"/>
      <c r="G484" s="114"/>
    </row>
    <row r="485" spans="1:7" ht="15">
      <c r="A485" s="112"/>
      <c r="B485" s="113"/>
      <c r="C485" s="114"/>
      <c r="D485" s="114"/>
      <c r="E485" s="114"/>
      <c r="F485" s="114"/>
      <c r="G485" s="114"/>
    </row>
    <row r="486" spans="1:7" ht="15">
      <c r="A486" s="112"/>
      <c r="B486" s="113"/>
      <c r="C486" s="114"/>
      <c r="D486" s="114"/>
      <c r="E486" s="114"/>
      <c r="F486" s="114"/>
      <c r="G486" s="114"/>
    </row>
    <row r="487" spans="1:7" ht="15">
      <c r="A487" s="112"/>
      <c r="B487" s="113"/>
      <c r="C487" s="114"/>
      <c r="D487" s="114"/>
      <c r="E487" s="114"/>
      <c r="F487" s="114"/>
      <c r="G487" s="114"/>
    </row>
    <row r="488" spans="1:7" ht="15">
      <c r="A488" s="112"/>
      <c r="B488" s="113"/>
      <c r="C488" s="114"/>
      <c r="D488" s="114"/>
      <c r="E488" s="114"/>
      <c r="F488" s="114"/>
      <c r="G488" s="114"/>
    </row>
    <row r="489" spans="1:7" ht="15">
      <c r="A489" s="112"/>
      <c r="B489" s="113"/>
      <c r="C489" s="114"/>
      <c r="D489" s="114"/>
      <c r="E489" s="114"/>
      <c r="F489" s="114"/>
      <c r="G489" s="114"/>
    </row>
    <row r="490" spans="1:7" ht="15">
      <c r="A490" s="112"/>
      <c r="B490" s="113"/>
      <c r="C490" s="114"/>
      <c r="D490" s="114"/>
      <c r="E490" s="114"/>
      <c r="F490" s="114"/>
      <c r="G490" s="114"/>
    </row>
    <row r="491" spans="1:7" ht="15">
      <c r="A491" s="112"/>
      <c r="B491" s="113"/>
      <c r="C491" s="114"/>
      <c r="D491" s="114"/>
      <c r="E491" s="114"/>
      <c r="F491" s="114"/>
      <c r="G491" s="114"/>
    </row>
    <row r="492" spans="1:7" ht="15">
      <c r="A492" s="112"/>
      <c r="B492" s="113"/>
      <c r="C492" s="114"/>
      <c r="D492" s="114"/>
      <c r="E492" s="114"/>
      <c r="F492" s="114"/>
      <c r="G492" s="114"/>
    </row>
    <row r="493" spans="1:7" ht="15">
      <c r="A493" s="112"/>
      <c r="B493" s="113"/>
      <c r="C493" s="114"/>
      <c r="D493" s="114"/>
      <c r="E493" s="114"/>
      <c r="F493" s="114"/>
      <c r="G493" s="114"/>
    </row>
    <row r="494" spans="1:7" ht="15">
      <c r="A494" s="112"/>
      <c r="B494" s="113"/>
      <c r="C494" s="114"/>
      <c r="D494" s="114"/>
      <c r="E494" s="114"/>
      <c r="F494" s="114"/>
      <c r="G494" s="114"/>
    </row>
    <row r="495" spans="1:7" ht="15">
      <c r="A495" s="112"/>
      <c r="B495" s="113"/>
      <c r="C495" s="114"/>
      <c r="D495" s="114"/>
      <c r="E495" s="114"/>
      <c r="F495" s="114"/>
      <c r="G495" s="114"/>
    </row>
    <row r="496" spans="1:7" ht="15">
      <c r="A496" s="112"/>
      <c r="B496" s="113"/>
      <c r="C496" s="114"/>
      <c r="D496" s="114"/>
      <c r="E496" s="114"/>
      <c r="F496" s="114"/>
      <c r="G496" s="114"/>
    </row>
    <row r="497" spans="1:7" ht="15">
      <c r="A497" s="112"/>
      <c r="B497" s="113"/>
      <c r="C497" s="114"/>
      <c r="D497" s="114"/>
      <c r="E497" s="114"/>
      <c r="F497" s="114"/>
      <c r="G497" s="114"/>
    </row>
    <row r="498" spans="1:7" ht="15">
      <c r="A498" s="112"/>
      <c r="B498" s="113"/>
      <c r="C498" s="114"/>
      <c r="D498" s="114"/>
      <c r="E498" s="114"/>
      <c r="F498" s="114"/>
      <c r="G498" s="114"/>
    </row>
    <row r="499" spans="1:7" ht="15">
      <c r="A499" s="112"/>
      <c r="B499" s="113"/>
      <c r="C499" s="114"/>
      <c r="D499" s="114"/>
      <c r="E499" s="114"/>
      <c r="F499" s="114"/>
      <c r="G499" s="114"/>
    </row>
    <row r="500" spans="1:7" ht="15">
      <c r="A500" s="112"/>
      <c r="B500" s="113"/>
      <c r="C500" s="114"/>
      <c r="D500" s="114"/>
      <c r="E500" s="114"/>
      <c r="F500" s="114"/>
      <c r="G500" s="114"/>
    </row>
    <row r="501" spans="1:7" ht="15">
      <c r="A501" s="112"/>
      <c r="B501" s="113"/>
      <c r="C501" s="114"/>
      <c r="D501" s="114"/>
      <c r="E501" s="114"/>
      <c r="F501" s="114"/>
      <c r="G501" s="114"/>
    </row>
    <row r="502" spans="1:7" ht="15">
      <c r="A502" s="112"/>
      <c r="B502" s="113"/>
      <c r="C502" s="114"/>
      <c r="D502" s="114"/>
      <c r="E502" s="114"/>
      <c r="F502" s="114"/>
      <c r="G502" s="114"/>
    </row>
    <row r="503" spans="1:7" ht="15">
      <c r="A503" s="112"/>
      <c r="B503" s="113"/>
      <c r="C503" s="114"/>
      <c r="D503" s="114"/>
      <c r="E503" s="114"/>
      <c r="F503" s="114"/>
      <c r="G503" s="114"/>
    </row>
    <row r="504" spans="1:7" ht="15">
      <c r="A504" s="112"/>
      <c r="B504" s="113"/>
      <c r="C504" s="114"/>
      <c r="D504" s="114"/>
      <c r="E504" s="114"/>
      <c r="F504" s="114"/>
      <c r="G504" s="114"/>
    </row>
    <row r="505" spans="1:7" ht="15">
      <c r="A505" s="112"/>
      <c r="B505" s="113"/>
      <c r="C505" s="114"/>
      <c r="D505" s="114"/>
      <c r="E505" s="114"/>
      <c r="F505" s="114"/>
      <c r="G505" s="114"/>
    </row>
    <row r="506" spans="1:7" ht="15">
      <c r="A506" s="112"/>
      <c r="B506" s="113"/>
      <c r="C506" s="114"/>
      <c r="D506" s="114"/>
      <c r="E506" s="114"/>
      <c r="F506" s="114"/>
      <c r="G506" s="114"/>
    </row>
    <row r="507" spans="1:7" ht="15">
      <c r="A507" s="112"/>
      <c r="B507" s="113"/>
      <c r="C507" s="114"/>
      <c r="D507" s="114"/>
      <c r="E507" s="114"/>
      <c r="F507" s="114"/>
      <c r="G507" s="114"/>
    </row>
    <row r="508" spans="1:7" ht="15">
      <c r="A508" s="112"/>
      <c r="B508" s="113"/>
      <c r="C508" s="114"/>
      <c r="D508" s="114"/>
      <c r="E508" s="114"/>
      <c r="F508" s="114"/>
      <c r="G508" s="114"/>
    </row>
    <row r="509" spans="1:7" ht="15">
      <c r="A509" s="112"/>
      <c r="B509" s="113"/>
      <c r="C509" s="114"/>
      <c r="D509" s="114"/>
      <c r="E509" s="114"/>
      <c r="F509" s="114"/>
      <c r="G509" s="114"/>
    </row>
    <row r="510" spans="1:7" ht="15">
      <c r="A510" s="112"/>
      <c r="B510" s="113"/>
      <c r="C510" s="114"/>
      <c r="D510" s="114"/>
      <c r="E510" s="114"/>
      <c r="F510" s="114"/>
      <c r="G510" s="114"/>
    </row>
    <row r="511" spans="1:7" ht="15">
      <c r="A511" s="112"/>
      <c r="B511" s="113"/>
      <c r="C511" s="114"/>
      <c r="D511" s="114"/>
      <c r="E511" s="114"/>
      <c r="F511" s="114"/>
      <c r="G511" s="114"/>
    </row>
    <row r="512" spans="1:7" ht="15">
      <c r="A512" s="112"/>
      <c r="B512" s="113"/>
      <c r="C512" s="114"/>
      <c r="D512" s="114"/>
      <c r="E512" s="114"/>
      <c r="F512" s="114"/>
      <c r="G512" s="114"/>
    </row>
    <row r="513" spans="1:7" ht="15">
      <c r="A513" s="112"/>
      <c r="B513" s="113"/>
      <c r="C513" s="114"/>
      <c r="D513" s="114"/>
      <c r="E513" s="114"/>
      <c r="F513" s="114"/>
      <c r="G513" s="114"/>
    </row>
    <row r="514" spans="1:7" ht="15">
      <c r="A514" s="112"/>
      <c r="B514" s="113"/>
      <c r="C514" s="114"/>
      <c r="D514" s="114"/>
      <c r="E514" s="114"/>
      <c r="F514" s="114"/>
      <c r="G514" s="114"/>
    </row>
    <row r="515" spans="1:7" ht="15">
      <c r="A515" s="112"/>
      <c r="B515" s="113"/>
      <c r="C515" s="114"/>
      <c r="D515" s="114"/>
      <c r="E515" s="114"/>
      <c r="F515" s="114"/>
      <c r="G515" s="114"/>
    </row>
    <row r="516" spans="1:7" ht="15">
      <c r="A516" s="112"/>
      <c r="B516" s="113"/>
      <c r="C516" s="114"/>
      <c r="D516" s="114"/>
      <c r="E516" s="114"/>
      <c r="F516" s="114"/>
      <c r="G516" s="114"/>
    </row>
    <row r="517" spans="1:7" ht="15">
      <c r="A517" s="112"/>
      <c r="B517" s="113"/>
      <c r="C517" s="114"/>
      <c r="D517" s="114"/>
      <c r="E517" s="114"/>
      <c r="F517" s="114"/>
      <c r="G517" s="114"/>
    </row>
    <row r="518" spans="1:7" ht="15">
      <c r="A518" s="112"/>
      <c r="B518" s="113"/>
      <c r="C518" s="114"/>
      <c r="D518" s="114"/>
      <c r="E518" s="114"/>
      <c r="F518" s="114"/>
      <c r="G518" s="114"/>
    </row>
    <row r="519" spans="1:7" ht="15">
      <c r="A519" s="112"/>
      <c r="B519" s="113"/>
      <c r="C519" s="114"/>
      <c r="D519" s="114"/>
      <c r="E519" s="114"/>
      <c r="F519" s="114"/>
      <c r="G519" s="114"/>
    </row>
    <row r="520" spans="1:7" ht="15">
      <c r="A520" s="112"/>
      <c r="B520" s="113"/>
      <c r="C520" s="114"/>
      <c r="D520" s="114"/>
      <c r="E520" s="114"/>
      <c r="F520" s="114"/>
      <c r="G520" s="114"/>
    </row>
    <row r="521" spans="1:7" ht="15">
      <c r="A521" s="112"/>
      <c r="B521" s="113"/>
      <c r="C521" s="114"/>
      <c r="D521" s="114"/>
      <c r="E521" s="114"/>
      <c r="F521" s="114"/>
      <c r="G521" s="114"/>
    </row>
    <row r="522" spans="1:7" ht="15">
      <c r="A522" s="112"/>
      <c r="B522" s="113"/>
      <c r="C522" s="114"/>
      <c r="D522" s="114"/>
      <c r="E522" s="114"/>
      <c r="F522" s="114"/>
      <c r="G522" s="114"/>
    </row>
    <row r="523" spans="1:7" ht="15">
      <c r="A523" s="112"/>
      <c r="B523" s="113"/>
      <c r="C523" s="114"/>
      <c r="D523" s="114"/>
      <c r="E523" s="114"/>
      <c r="F523" s="114"/>
      <c r="G523" s="114"/>
    </row>
    <row r="524" spans="1:7" ht="15">
      <c r="A524" s="112"/>
      <c r="B524" s="113"/>
      <c r="C524" s="114"/>
      <c r="D524" s="114"/>
      <c r="E524" s="114"/>
      <c r="F524" s="114"/>
      <c r="G524" s="114"/>
    </row>
    <row r="525" spans="1:7" ht="15">
      <c r="A525" s="112"/>
      <c r="B525" s="113"/>
      <c r="C525" s="114"/>
      <c r="D525" s="114"/>
      <c r="E525" s="114"/>
      <c r="F525" s="114"/>
      <c r="G525" s="114"/>
    </row>
    <row r="526" spans="1:7" ht="15">
      <c r="A526" s="112"/>
      <c r="B526" s="113"/>
      <c r="C526" s="114"/>
      <c r="D526" s="114"/>
      <c r="E526" s="114"/>
      <c r="F526" s="114"/>
      <c r="G526" s="114"/>
    </row>
    <row r="527" spans="1:7" ht="15">
      <c r="A527" s="112"/>
      <c r="B527" s="113"/>
      <c r="C527" s="114"/>
      <c r="D527" s="114"/>
      <c r="E527" s="114"/>
      <c r="F527" s="114"/>
      <c r="G527" s="114"/>
    </row>
    <row r="528" spans="1:7" ht="15">
      <c r="A528" s="112"/>
      <c r="B528" s="113"/>
      <c r="C528" s="114"/>
      <c r="D528" s="114"/>
      <c r="E528" s="114"/>
      <c r="F528" s="114"/>
      <c r="G528" s="114"/>
    </row>
    <row r="529" spans="1:7" ht="15">
      <c r="A529" s="112"/>
      <c r="B529" s="113"/>
      <c r="C529" s="114"/>
      <c r="D529" s="114"/>
      <c r="E529" s="114"/>
      <c r="F529" s="114"/>
      <c r="G529" s="114"/>
    </row>
    <row r="530" spans="1:7" ht="15">
      <c r="A530" s="112"/>
      <c r="B530" s="113"/>
      <c r="C530" s="114"/>
      <c r="D530" s="114"/>
      <c r="E530" s="114"/>
      <c r="F530" s="114"/>
      <c r="G530" s="114"/>
    </row>
    <row r="531" spans="1:7" ht="15">
      <c r="A531" s="112"/>
      <c r="B531" s="113"/>
      <c r="C531" s="114"/>
      <c r="D531" s="114"/>
      <c r="E531" s="114"/>
      <c r="F531" s="114"/>
      <c r="G531" s="114"/>
    </row>
    <row r="532" spans="1:7" ht="15">
      <c r="A532" s="112"/>
      <c r="B532" s="113"/>
      <c r="C532" s="114"/>
      <c r="D532" s="114"/>
      <c r="E532" s="114"/>
      <c r="F532" s="114"/>
      <c r="G532" s="114"/>
    </row>
    <row r="533" spans="1:7" ht="15">
      <c r="A533" s="112"/>
      <c r="B533" s="113"/>
      <c r="C533" s="114"/>
      <c r="D533" s="114"/>
      <c r="E533" s="114"/>
      <c r="F533" s="114"/>
      <c r="G533" s="114"/>
    </row>
    <row r="534" spans="1:7" ht="15">
      <c r="A534" s="112"/>
      <c r="B534" s="113"/>
      <c r="C534" s="114"/>
      <c r="D534" s="114"/>
      <c r="E534" s="114"/>
      <c r="F534" s="114"/>
      <c r="G534" s="114"/>
    </row>
    <row r="535" spans="1:7" ht="15">
      <c r="A535" s="112"/>
      <c r="B535" s="113"/>
      <c r="C535" s="114"/>
      <c r="D535" s="114"/>
      <c r="E535" s="114"/>
      <c r="F535" s="114"/>
      <c r="G535" s="114"/>
    </row>
    <row r="536" spans="1:7" ht="15">
      <c r="A536" s="112"/>
      <c r="B536" s="113"/>
      <c r="C536" s="114"/>
      <c r="D536" s="114"/>
      <c r="E536" s="114"/>
      <c r="F536" s="114"/>
      <c r="G536" s="114"/>
    </row>
    <row r="537" spans="1:7" ht="15">
      <c r="A537" s="112"/>
      <c r="B537" s="113"/>
      <c r="C537" s="114"/>
      <c r="D537" s="114"/>
      <c r="E537" s="114"/>
      <c r="F537" s="114"/>
      <c r="G537" s="114"/>
    </row>
    <row r="538" spans="1:7" ht="15">
      <c r="A538" s="112"/>
      <c r="B538" s="113"/>
      <c r="C538" s="114"/>
      <c r="D538" s="114"/>
      <c r="E538" s="114"/>
      <c r="F538" s="114"/>
      <c r="G538" s="114"/>
    </row>
    <row r="539" spans="1:7" ht="15">
      <c r="A539" s="112"/>
      <c r="B539" s="113"/>
      <c r="C539" s="114"/>
      <c r="D539" s="114"/>
      <c r="E539" s="114"/>
      <c r="F539" s="114"/>
      <c r="G539" s="114"/>
    </row>
    <row r="540" spans="1:7" ht="15">
      <c r="A540" s="112"/>
      <c r="B540" s="113"/>
      <c r="C540" s="114"/>
      <c r="D540" s="114"/>
      <c r="E540" s="114"/>
      <c r="F540" s="114"/>
      <c r="G540" s="114"/>
    </row>
    <row r="541" spans="1:7" ht="15">
      <c r="A541" s="112"/>
      <c r="B541" s="113"/>
      <c r="C541" s="114"/>
      <c r="D541" s="114"/>
      <c r="E541" s="114"/>
      <c r="F541" s="114"/>
      <c r="G541" s="114"/>
    </row>
    <row r="542" spans="1:7" ht="15">
      <c r="A542" s="112"/>
      <c r="B542" s="113"/>
      <c r="C542" s="114"/>
      <c r="D542" s="114"/>
      <c r="E542" s="114"/>
      <c r="F542" s="114"/>
      <c r="G542" s="114"/>
    </row>
    <row r="543" spans="1:7" ht="15">
      <c r="A543" s="112"/>
      <c r="B543" s="113"/>
      <c r="C543" s="114"/>
      <c r="D543" s="114"/>
      <c r="E543" s="114"/>
      <c r="F543" s="114"/>
      <c r="G543" s="114"/>
    </row>
    <row r="544" spans="1:7" ht="15">
      <c r="A544" s="112"/>
      <c r="B544" s="113"/>
      <c r="C544" s="114"/>
      <c r="D544" s="114"/>
      <c r="E544" s="114"/>
      <c r="F544" s="114"/>
      <c r="G544" s="114"/>
    </row>
    <row r="545" spans="1:7" ht="15">
      <c r="A545" s="112"/>
      <c r="B545" s="113"/>
      <c r="C545" s="114"/>
      <c r="D545" s="114"/>
      <c r="E545" s="114"/>
      <c r="F545" s="114"/>
      <c r="G545" s="114"/>
    </row>
    <row r="546" spans="1:7" ht="15">
      <c r="A546" s="112"/>
      <c r="B546" s="113"/>
      <c r="C546" s="114"/>
      <c r="D546" s="114"/>
      <c r="E546" s="114"/>
      <c r="F546" s="114"/>
      <c r="G546" s="114"/>
    </row>
    <row r="547" spans="1:7" ht="15">
      <c r="A547" s="112"/>
      <c r="B547" s="113"/>
      <c r="C547" s="114"/>
      <c r="D547" s="114"/>
      <c r="E547" s="114"/>
      <c r="F547" s="114"/>
      <c r="G547" s="114"/>
    </row>
    <row r="548" spans="1:7" ht="15">
      <c r="A548" s="112"/>
      <c r="B548" s="113"/>
      <c r="C548" s="114"/>
      <c r="D548" s="114"/>
      <c r="E548" s="114"/>
      <c r="F548" s="114"/>
      <c r="G548" s="114"/>
    </row>
    <row r="549" spans="1:7" ht="15">
      <c r="A549" s="112"/>
      <c r="B549" s="113"/>
      <c r="C549" s="114"/>
      <c r="D549" s="114"/>
      <c r="E549" s="114"/>
      <c r="F549" s="114"/>
      <c r="G549" s="114"/>
    </row>
    <row r="550" spans="1:7" ht="15">
      <c r="A550" s="112"/>
      <c r="B550" s="113"/>
      <c r="C550" s="114"/>
      <c r="D550" s="114"/>
      <c r="E550" s="114"/>
      <c r="F550" s="114"/>
      <c r="G550" s="114"/>
    </row>
    <row r="551" spans="1:7" ht="15">
      <c r="A551" s="112"/>
      <c r="B551" s="113"/>
      <c r="C551" s="114"/>
      <c r="D551" s="114"/>
      <c r="E551" s="114"/>
      <c r="F551" s="114"/>
      <c r="G551" s="114"/>
    </row>
    <row r="552" spans="1:7" ht="15">
      <c r="A552" s="112"/>
      <c r="B552" s="113"/>
      <c r="C552" s="114"/>
      <c r="D552" s="114"/>
      <c r="E552" s="114"/>
      <c r="F552" s="114"/>
      <c r="G552" s="114"/>
    </row>
    <row r="553" spans="1:7" ht="15">
      <c r="A553" s="112"/>
      <c r="B553" s="113"/>
      <c r="C553" s="114"/>
      <c r="D553" s="114"/>
      <c r="E553" s="114"/>
      <c r="F553" s="114"/>
      <c r="G553" s="114"/>
    </row>
    <row r="554" spans="1:7" ht="15">
      <c r="A554" s="112"/>
      <c r="B554" s="113"/>
      <c r="C554" s="114"/>
      <c r="D554" s="114"/>
      <c r="E554" s="114"/>
      <c r="F554" s="114"/>
      <c r="G554" s="114"/>
    </row>
    <row r="555" spans="1:7" ht="15">
      <c r="A555" s="112"/>
      <c r="B555" s="113"/>
      <c r="C555" s="114"/>
      <c r="D555" s="114"/>
      <c r="E555" s="114"/>
      <c r="F555" s="114"/>
      <c r="G555" s="114"/>
    </row>
    <row r="556" spans="1:7" ht="15">
      <c r="A556" s="112"/>
      <c r="B556" s="113"/>
      <c r="C556" s="114"/>
      <c r="D556" s="114"/>
      <c r="E556" s="114"/>
      <c r="F556" s="114"/>
      <c r="G556" s="114"/>
    </row>
    <row r="557" spans="1:7" ht="15">
      <c r="A557" s="112"/>
      <c r="B557" s="113"/>
      <c r="C557" s="114"/>
      <c r="D557" s="114"/>
      <c r="E557" s="114"/>
      <c r="F557" s="114"/>
      <c r="G557" s="114"/>
    </row>
    <row r="558" spans="1:7" ht="15">
      <c r="A558" s="112"/>
      <c r="B558" s="113"/>
      <c r="C558" s="114"/>
      <c r="D558" s="114"/>
      <c r="E558" s="114"/>
      <c r="F558" s="114"/>
      <c r="G558" s="114"/>
    </row>
    <row r="559" spans="1:7" ht="15">
      <c r="A559" s="112"/>
      <c r="B559" s="113"/>
      <c r="C559" s="114"/>
      <c r="D559" s="114"/>
      <c r="E559" s="114"/>
      <c r="F559" s="114"/>
      <c r="G559" s="114"/>
    </row>
    <row r="560" spans="1:7" ht="15">
      <c r="A560" s="112"/>
      <c r="B560" s="113"/>
      <c r="C560" s="114"/>
      <c r="D560" s="114"/>
      <c r="E560" s="114"/>
      <c r="F560" s="114"/>
      <c r="G560" s="114"/>
    </row>
    <row r="561" spans="1:7" ht="15">
      <c r="A561" s="112"/>
      <c r="B561" s="113"/>
      <c r="C561" s="114"/>
      <c r="D561" s="114"/>
      <c r="E561" s="114"/>
      <c r="F561" s="114"/>
      <c r="G561" s="114"/>
    </row>
    <row r="562" spans="1:7" ht="15">
      <c r="A562" s="112"/>
      <c r="B562" s="113"/>
      <c r="C562" s="114"/>
      <c r="D562" s="114"/>
      <c r="E562" s="114"/>
      <c r="F562" s="114"/>
      <c r="G562" s="114"/>
    </row>
    <row r="563" spans="1:7" ht="15">
      <c r="A563" s="112"/>
      <c r="B563" s="113"/>
      <c r="C563" s="114"/>
      <c r="D563" s="114"/>
      <c r="E563" s="114"/>
      <c r="F563" s="114"/>
      <c r="G563" s="114"/>
    </row>
    <row r="564" spans="1:7" ht="15">
      <c r="A564" s="112"/>
      <c r="B564" s="113"/>
      <c r="C564" s="114"/>
      <c r="D564" s="114"/>
      <c r="E564" s="114"/>
      <c r="F564" s="114"/>
      <c r="G564" s="114"/>
    </row>
    <row r="565" spans="1:7" ht="15">
      <c r="A565" s="112"/>
      <c r="B565" s="113"/>
      <c r="C565" s="114"/>
      <c r="D565" s="114"/>
      <c r="E565" s="114"/>
      <c r="F565" s="114"/>
      <c r="G565" s="114"/>
    </row>
    <row r="566" spans="1:7" ht="15">
      <c r="A566" s="112"/>
      <c r="B566" s="113"/>
      <c r="C566" s="114"/>
      <c r="D566" s="114"/>
      <c r="E566" s="114"/>
      <c r="F566" s="114"/>
      <c r="G566" s="114"/>
    </row>
    <row r="567" spans="1:7" ht="15">
      <c r="A567" s="112"/>
      <c r="B567" s="113"/>
      <c r="C567" s="114"/>
      <c r="D567" s="114"/>
      <c r="E567" s="114"/>
      <c r="F567" s="114"/>
      <c r="G567" s="114"/>
    </row>
    <row r="568" spans="1:7" ht="15">
      <c r="A568" s="112"/>
      <c r="B568" s="113"/>
      <c r="C568" s="114"/>
      <c r="D568" s="114"/>
      <c r="E568" s="114"/>
      <c r="F568" s="114"/>
      <c r="G568" s="114"/>
    </row>
    <row r="569" spans="1:7" ht="15">
      <c r="A569" s="112"/>
      <c r="B569" s="113"/>
      <c r="C569" s="114"/>
      <c r="D569" s="114"/>
      <c r="E569" s="114"/>
      <c r="F569" s="114"/>
      <c r="G569" s="114"/>
    </row>
    <row r="570" spans="1:7" ht="15">
      <c r="A570" s="112"/>
      <c r="B570" s="113"/>
      <c r="C570" s="114"/>
      <c r="D570" s="114"/>
      <c r="E570" s="114"/>
      <c r="F570" s="114"/>
      <c r="G570" s="114"/>
    </row>
    <row r="571" spans="1:7" ht="15">
      <c r="A571" s="112"/>
      <c r="B571" s="113"/>
      <c r="C571" s="114"/>
      <c r="D571" s="114"/>
      <c r="E571" s="114"/>
      <c r="F571" s="114"/>
      <c r="G571" s="114"/>
    </row>
    <row r="572" spans="1:7" ht="15">
      <c r="A572" s="112"/>
      <c r="B572" s="113"/>
      <c r="C572" s="114"/>
      <c r="D572" s="114"/>
      <c r="E572" s="114"/>
      <c r="F572" s="114"/>
      <c r="G572" s="114"/>
    </row>
    <row r="573" spans="1:7" ht="15">
      <c r="A573" s="112"/>
      <c r="B573" s="113"/>
      <c r="C573" s="114"/>
      <c r="D573" s="114"/>
      <c r="E573" s="114"/>
      <c r="F573" s="114"/>
      <c r="G573" s="114"/>
    </row>
    <row r="574" spans="1:7" ht="15">
      <c r="A574" s="112"/>
      <c r="B574" s="113"/>
      <c r="C574" s="114"/>
      <c r="D574" s="114"/>
      <c r="E574" s="114"/>
      <c r="F574" s="114"/>
      <c r="G574" s="114"/>
    </row>
    <row r="575" spans="1:7" ht="15">
      <c r="A575" s="112"/>
      <c r="B575" s="113"/>
      <c r="C575" s="114"/>
      <c r="D575" s="114"/>
      <c r="E575" s="114"/>
      <c r="F575" s="114"/>
      <c r="G575" s="114"/>
    </row>
    <row r="576" spans="1:7" ht="15">
      <c r="A576" s="112"/>
      <c r="B576" s="113"/>
      <c r="C576" s="114"/>
      <c r="D576" s="114"/>
      <c r="E576" s="114"/>
      <c r="F576" s="114"/>
      <c r="G576" s="114"/>
    </row>
    <row r="577" spans="1:7" ht="15">
      <c r="A577" s="112"/>
      <c r="B577" s="113"/>
      <c r="C577" s="114"/>
      <c r="D577" s="114"/>
      <c r="E577" s="114"/>
      <c r="F577" s="114"/>
      <c r="G577" s="114"/>
    </row>
    <row r="578" spans="1:7" ht="15">
      <c r="A578" s="112"/>
      <c r="B578" s="113"/>
      <c r="C578" s="114"/>
      <c r="D578" s="114"/>
      <c r="E578" s="114"/>
      <c r="F578" s="114"/>
      <c r="G578" s="114"/>
    </row>
    <row r="579" spans="1:7" ht="15">
      <c r="A579" s="112"/>
      <c r="B579" s="113"/>
      <c r="C579" s="114"/>
      <c r="D579" s="114"/>
      <c r="E579" s="114"/>
      <c r="F579" s="114"/>
      <c r="G579" s="114"/>
    </row>
    <row r="580" spans="1:7" ht="15">
      <c r="A580" s="112"/>
      <c r="B580" s="113"/>
      <c r="C580" s="114"/>
      <c r="D580" s="114"/>
      <c r="E580" s="114"/>
      <c r="F580" s="114"/>
      <c r="G580" s="114"/>
    </row>
    <row r="581" spans="1:7" ht="15">
      <c r="A581" s="112"/>
      <c r="B581" s="113"/>
      <c r="C581" s="114"/>
      <c r="D581" s="114"/>
      <c r="E581" s="114"/>
      <c r="F581" s="114"/>
      <c r="G581" s="114"/>
    </row>
    <row r="582" spans="1:7" ht="15">
      <c r="A582" s="112"/>
      <c r="B582" s="113"/>
      <c r="C582" s="114"/>
      <c r="D582" s="114"/>
      <c r="E582" s="114"/>
      <c r="F582" s="114"/>
      <c r="G582" s="114"/>
    </row>
    <row r="583" spans="1:7" ht="15">
      <c r="A583" s="112"/>
      <c r="B583" s="113"/>
      <c r="C583" s="114"/>
      <c r="D583" s="114"/>
      <c r="E583" s="114"/>
      <c r="F583" s="114"/>
      <c r="G583" s="114"/>
    </row>
    <row r="584" spans="1:7" ht="15">
      <c r="A584" s="112"/>
      <c r="B584" s="113"/>
      <c r="C584" s="114"/>
      <c r="D584" s="114"/>
      <c r="E584" s="114"/>
      <c r="F584" s="114"/>
      <c r="G584" s="114"/>
    </row>
    <row r="585" spans="1:7" ht="15">
      <c r="A585" s="112"/>
      <c r="B585" s="113"/>
      <c r="C585" s="114"/>
      <c r="D585" s="114"/>
      <c r="E585" s="114"/>
      <c r="F585" s="114"/>
      <c r="G585" s="114"/>
    </row>
    <row r="586" spans="1:7" ht="15">
      <c r="A586" s="112"/>
      <c r="B586" s="113"/>
      <c r="C586" s="114"/>
      <c r="D586" s="114"/>
      <c r="E586" s="114"/>
      <c r="F586" s="114"/>
      <c r="G586" s="114"/>
    </row>
    <row r="587" spans="1:7" ht="15">
      <c r="A587" s="112"/>
      <c r="B587" s="113"/>
      <c r="C587" s="114"/>
      <c r="D587" s="114"/>
      <c r="E587" s="114"/>
      <c r="F587" s="114"/>
      <c r="G587" s="114"/>
    </row>
    <row r="588" spans="1:7" ht="15">
      <c r="A588" s="112"/>
      <c r="B588" s="113"/>
      <c r="C588" s="114"/>
      <c r="D588" s="114"/>
      <c r="E588" s="114"/>
      <c r="F588" s="114"/>
      <c r="G588" s="114"/>
    </row>
    <row r="589" spans="1:7" ht="15">
      <c r="A589" s="112"/>
      <c r="B589" s="113"/>
      <c r="C589" s="114"/>
      <c r="D589" s="114"/>
      <c r="E589" s="114"/>
      <c r="F589" s="114"/>
      <c r="G589" s="114"/>
    </row>
    <row r="590" spans="1:7" ht="15">
      <c r="A590" s="112"/>
      <c r="B590" s="113"/>
      <c r="C590" s="114"/>
      <c r="D590" s="114"/>
      <c r="E590" s="114"/>
      <c r="F590" s="114"/>
      <c r="G590" s="114"/>
    </row>
    <row r="591" spans="1:7" ht="15">
      <c r="A591" s="112"/>
      <c r="B591" s="113"/>
      <c r="C591" s="114"/>
      <c r="D591" s="114"/>
      <c r="E591" s="114"/>
      <c r="F591" s="114"/>
      <c r="G591" s="114"/>
    </row>
    <row r="592" spans="1:7" ht="15">
      <c r="A592" s="112"/>
      <c r="B592" s="113"/>
      <c r="C592" s="114"/>
      <c r="D592" s="114"/>
      <c r="E592" s="114"/>
      <c r="F592" s="114"/>
      <c r="G592" s="114"/>
    </row>
    <row r="593" spans="1:7" ht="15">
      <c r="A593" s="112"/>
      <c r="B593" s="113"/>
      <c r="C593" s="114"/>
      <c r="D593" s="114"/>
      <c r="E593" s="114"/>
      <c r="F593" s="114"/>
      <c r="G593" s="114"/>
    </row>
    <row r="594" spans="1:7" ht="15">
      <c r="A594" s="112"/>
      <c r="B594" s="113"/>
      <c r="C594" s="114"/>
      <c r="D594" s="114"/>
      <c r="E594" s="114"/>
      <c r="F594" s="114"/>
      <c r="G594" s="114"/>
    </row>
    <row r="595" spans="1:7" ht="15">
      <c r="A595" s="112"/>
      <c r="B595" s="113"/>
      <c r="C595" s="114"/>
      <c r="D595" s="114"/>
      <c r="E595" s="114"/>
      <c r="F595" s="114"/>
      <c r="G595" s="114"/>
    </row>
    <row r="596" spans="1:7" ht="15">
      <c r="A596" s="112"/>
      <c r="B596" s="113"/>
      <c r="C596" s="114"/>
      <c r="D596" s="114"/>
      <c r="E596" s="114"/>
      <c r="F596" s="114"/>
      <c r="G596" s="114"/>
    </row>
    <row r="597" spans="1:7" ht="15">
      <c r="A597" s="112"/>
      <c r="B597" s="113"/>
      <c r="C597" s="114"/>
      <c r="D597" s="114"/>
      <c r="E597" s="114"/>
      <c r="F597" s="114"/>
      <c r="G597" s="114"/>
    </row>
    <row r="598" spans="1:7" ht="15">
      <c r="A598" s="112"/>
      <c r="B598" s="113"/>
      <c r="C598" s="114"/>
      <c r="D598" s="114"/>
      <c r="E598" s="114"/>
      <c r="F598" s="114"/>
      <c r="G598" s="114"/>
    </row>
    <row r="599" spans="1:7" ht="15">
      <c r="A599" s="112"/>
      <c r="B599" s="113"/>
      <c r="C599" s="114"/>
      <c r="D599" s="114"/>
      <c r="E599" s="114"/>
      <c r="F599" s="114"/>
      <c r="G599" s="114"/>
    </row>
    <row r="600" spans="1:7" ht="15">
      <c r="A600" s="112"/>
      <c r="B600" s="113"/>
      <c r="C600" s="114"/>
      <c r="D600" s="114"/>
      <c r="E600" s="114"/>
      <c r="F600" s="114"/>
      <c r="G600" s="114"/>
    </row>
    <row r="601" spans="1:7" ht="15">
      <c r="A601" s="112"/>
      <c r="B601" s="113"/>
      <c r="C601" s="114"/>
      <c r="D601" s="114"/>
      <c r="E601" s="114"/>
      <c r="F601" s="114"/>
      <c r="G601" s="114"/>
    </row>
    <row r="602" spans="1:7" ht="15">
      <c r="A602" s="112"/>
      <c r="B602" s="113"/>
      <c r="C602" s="114"/>
      <c r="D602" s="114"/>
      <c r="E602" s="114"/>
      <c r="F602" s="114"/>
      <c r="G602" s="114"/>
    </row>
    <row r="603" spans="1:7" ht="15">
      <c r="A603" s="112"/>
      <c r="B603" s="113"/>
      <c r="C603" s="114"/>
      <c r="D603" s="114"/>
      <c r="E603" s="114"/>
      <c r="F603" s="114"/>
      <c r="G603" s="114"/>
    </row>
    <row r="604" spans="1:7" ht="15">
      <c r="A604" s="112"/>
      <c r="B604" s="113"/>
      <c r="C604" s="114"/>
      <c r="D604" s="114"/>
      <c r="E604" s="114"/>
      <c r="F604" s="114"/>
      <c r="G604" s="114"/>
    </row>
    <row r="605" spans="1:7" ht="15">
      <c r="A605" s="112"/>
      <c r="B605" s="113"/>
      <c r="C605" s="114"/>
      <c r="D605" s="114"/>
      <c r="E605" s="114"/>
      <c r="F605" s="114"/>
      <c r="G605" s="114"/>
    </row>
    <row r="606" spans="1:7" ht="15">
      <c r="A606" s="112"/>
      <c r="B606" s="113"/>
      <c r="C606" s="114"/>
      <c r="D606" s="114"/>
      <c r="E606" s="114"/>
      <c r="F606" s="114"/>
      <c r="G606" s="114"/>
    </row>
    <row r="607" spans="1:7" ht="15">
      <c r="A607" s="112"/>
      <c r="B607" s="113"/>
      <c r="C607" s="114"/>
      <c r="D607" s="114"/>
      <c r="E607" s="114"/>
      <c r="F607" s="114"/>
      <c r="G607" s="114"/>
    </row>
    <row r="608" spans="1:7" ht="15">
      <c r="A608" s="112"/>
      <c r="B608" s="113"/>
      <c r="C608" s="114"/>
      <c r="D608" s="114"/>
      <c r="E608" s="114"/>
      <c r="F608" s="114"/>
      <c r="G608" s="114"/>
    </row>
    <row r="609" spans="1:7" ht="15">
      <c r="A609" s="112"/>
      <c r="B609" s="113"/>
      <c r="C609" s="114"/>
      <c r="D609" s="114"/>
      <c r="E609" s="114"/>
      <c r="F609" s="114"/>
      <c r="G609" s="114"/>
    </row>
    <row r="610" spans="1:7" ht="15">
      <c r="A610" s="112"/>
      <c r="B610" s="113"/>
      <c r="C610" s="114"/>
      <c r="D610" s="114"/>
      <c r="E610" s="114"/>
      <c r="F610" s="114"/>
      <c r="G610" s="114"/>
    </row>
    <row r="611" spans="1:7" ht="15">
      <c r="A611" s="112"/>
      <c r="B611" s="113"/>
      <c r="C611" s="114"/>
      <c r="D611" s="114"/>
      <c r="E611" s="114"/>
      <c r="F611" s="114"/>
      <c r="G611" s="114"/>
    </row>
    <row r="612" spans="1:7" ht="15">
      <c r="A612" s="112"/>
      <c r="B612" s="113"/>
      <c r="C612" s="114"/>
      <c r="D612" s="114"/>
      <c r="E612" s="114"/>
      <c r="F612" s="114"/>
      <c r="G612" s="114"/>
    </row>
    <row r="613" spans="1:7" ht="15">
      <c r="A613" s="112"/>
      <c r="B613" s="113"/>
      <c r="C613" s="114"/>
      <c r="D613" s="114"/>
      <c r="E613" s="114"/>
      <c r="F613" s="114"/>
      <c r="G613" s="114"/>
    </row>
    <row r="614" spans="1:7" ht="15">
      <c r="A614" s="112"/>
      <c r="B614" s="113"/>
      <c r="C614" s="114"/>
      <c r="D614" s="114"/>
      <c r="E614" s="114"/>
      <c r="F614" s="114"/>
      <c r="G614" s="114"/>
    </row>
    <row r="615" spans="1:7" ht="15">
      <c r="A615" s="112"/>
      <c r="B615" s="113"/>
      <c r="C615" s="114"/>
      <c r="D615" s="114"/>
      <c r="E615" s="114"/>
      <c r="F615" s="114"/>
      <c r="G615" s="114"/>
    </row>
    <row r="616" spans="1:7" ht="15">
      <c r="A616" s="112"/>
      <c r="B616" s="113"/>
      <c r="C616" s="114"/>
      <c r="D616" s="114"/>
      <c r="E616" s="114"/>
      <c r="F616" s="114"/>
      <c r="G616" s="114"/>
    </row>
    <row r="617" spans="1:7" ht="15">
      <c r="A617" s="112"/>
      <c r="B617" s="113"/>
      <c r="C617" s="114"/>
      <c r="D617" s="114"/>
      <c r="E617" s="114"/>
      <c r="F617" s="114"/>
      <c r="G617" s="114"/>
    </row>
    <row r="618" spans="1:7" ht="15">
      <c r="A618" s="112"/>
      <c r="B618" s="113"/>
      <c r="C618" s="114"/>
      <c r="D618" s="114"/>
      <c r="E618" s="114"/>
      <c r="F618" s="114"/>
      <c r="G618" s="114"/>
    </row>
    <row r="619" spans="1:7" ht="15">
      <c r="A619" s="112"/>
      <c r="B619" s="113"/>
      <c r="C619" s="114"/>
      <c r="D619" s="114"/>
      <c r="E619" s="114"/>
      <c r="F619" s="114"/>
      <c r="G619" s="114"/>
    </row>
    <row r="620" spans="1:7" ht="15">
      <c r="A620" s="112"/>
      <c r="B620" s="113"/>
      <c r="C620" s="114"/>
      <c r="D620" s="114"/>
      <c r="E620" s="114"/>
      <c r="F620" s="114"/>
      <c r="G620" s="114"/>
    </row>
    <row r="621" spans="1:7" ht="15">
      <c r="A621" s="112"/>
      <c r="B621" s="113"/>
      <c r="C621" s="114"/>
      <c r="D621" s="114"/>
      <c r="E621" s="114"/>
      <c r="F621" s="114"/>
      <c r="G621" s="114"/>
    </row>
    <row r="622" spans="1:7" ht="15">
      <c r="A622" s="112"/>
      <c r="B622" s="113"/>
      <c r="C622" s="114"/>
      <c r="D622" s="114"/>
      <c r="E622" s="114"/>
      <c r="F622" s="114"/>
      <c r="G622" s="114"/>
    </row>
    <row r="623" spans="1:7" ht="15">
      <c r="A623" s="112"/>
      <c r="B623" s="113"/>
      <c r="C623" s="114"/>
      <c r="D623" s="114"/>
      <c r="E623" s="114"/>
      <c r="F623" s="114"/>
      <c r="G623" s="114"/>
    </row>
    <row r="624" spans="1:7" ht="15">
      <c r="A624" s="112"/>
      <c r="B624" s="113"/>
      <c r="C624" s="114"/>
      <c r="D624" s="114"/>
      <c r="E624" s="114"/>
      <c r="F624" s="114"/>
      <c r="G624" s="114"/>
    </row>
    <row r="625" spans="1:7" ht="15">
      <c r="A625" s="112"/>
      <c r="B625" s="113"/>
      <c r="C625" s="114"/>
      <c r="D625" s="114"/>
      <c r="E625" s="114"/>
      <c r="F625" s="114"/>
      <c r="G625" s="114"/>
    </row>
    <row r="626" spans="1:7" ht="15">
      <c r="A626" s="112"/>
      <c r="B626" s="113"/>
      <c r="C626" s="114"/>
      <c r="D626" s="114"/>
      <c r="E626" s="114"/>
      <c r="F626" s="114"/>
      <c r="G626" s="114"/>
    </row>
    <row r="627" spans="1:7" ht="15">
      <c r="A627" s="112"/>
      <c r="B627" s="113"/>
      <c r="C627" s="114"/>
      <c r="D627" s="114"/>
      <c r="E627" s="114"/>
      <c r="F627" s="114"/>
      <c r="G627" s="114"/>
    </row>
    <row r="628" spans="1:7" ht="15">
      <c r="A628" s="112"/>
      <c r="B628" s="113"/>
      <c r="C628" s="114"/>
      <c r="D628" s="114"/>
      <c r="E628" s="114"/>
      <c r="F628" s="114"/>
      <c r="G628" s="114"/>
    </row>
    <row r="629" spans="1:7" ht="15">
      <c r="A629" s="112"/>
      <c r="B629" s="113"/>
      <c r="C629" s="114"/>
      <c r="D629" s="114"/>
      <c r="E629" s="114"/>
      <c r="F629" s="114"/>
      <c r="G629" s="114"/>
    </row>
    <row r="630" spans="1:7" ht="15">
      <c r="A630" s="112"/>
      <c r="B630" s="113"/>
      <c r="C630" s="114"/>
      <c r="D630" s="114"/>
      <c r="E630" s="114"/>
      <c r="F630" s="114"/>
      <c r="G630" s="114"/>
    </row>
    <row r="631" spans="1:7" ht="15">
      <c r="A631" s="112"/>
      <c r="B631" s="113"/>
      <c r="C631" s="114"/>
      <c r="D631" s="114"/>
      <c r="E631" s="114"/>
      <c r="F631" s="114"/>
      <c r="G631" s="114"/>
    </row>
    <row r="632" spans="1:7" ht="15">
      <c r="A632" s="112"/>
      <c r="B632" s="113"/>
      <c r="C632" s="114"/>
      <c r="D632" s="114"/>
      <c r="E632" s="114"/>
      <c r="F632" s="114"/>
      <c r="G632" s="114"/>
    </row>
    <row r="633" spans="1:7" ht="15">
      <c r="A633" s="112"/>
      <c r="B633" s="113"/>
      <c r="C633" s="114"/>
      <c r="D633" s="114"/>
      <c r="E633" s="114"/>
      <c r="F633" s="114"/>
      <c r="G633" s="114"/>
    </row>
    <row r="634" spans="1:7" ht="15">
      <c r="A634" s="112"/>
      <c r="B634" s="113"/>
      <c r="C634" s="114"/>
      <c r="D634" s="114"/>
      <c r="E634" s="114"/>
      <c r="F634" s="114"/>
      <c r="G634" s="114"/>
    </row>
    <row r="635" spans="1:7" ht="15">
      <c r="A635" s="112"/>
      <c r="B635" s="113"/>
      <c r="C635" s="114"/>
      <c r="D635" s="114"/>
      <c r="E635" s="114"/>
      <c r="F635" s="114"/>
      <c r="G635" s="114"/>
    </row>
    <row r="636" spans="1:7" ht="15">
      <c r="A636" s="112"/>
      <c r="B636" s="113"/>
      <c r="C636" s="114"/>
      <c r="D636" s="114"/>
      <c r="E636" s="114"/>
      <c r="F636" s="114"/>
      <c r="G636" s="114"/>
    </row>
    <row r="637" spans="1:7" ht="15">
      <c r="A637" s="112"/>
      <c r="B637" s="113"/>
      <c r="C637" s="114"/>
      <c r="D637" s="114"/>
      <c r="E637" s="114"/>
      <c r="F637" s="114"/>
      <c r="G637" s="114"/>
    </row>
    <row r="638" spans="1:7" ht="15">
      <c r="A638" s="112"/>
      <c r="B638" s="113"/>
      <c r="C638" s="114"/>
      <c r="D638" s="114"/>
      <c r="E638" s="114"/>
      <c r="F638" s="114"/>
      <c r="G638" s="114"/>
    </row>
    <row r="639" spans="1:7" ht="15">
      <c r="A639" s="112"/>
      <c r="B639" s="113"/>
      <c r="C639" s="114"/>
      <c r="D639" s="114"/>
      <c r="E639" s="114"/>
      <c r="F639" s="114"/>
      <c r="G639" s="114"/>
    </row>
    <row r="640" spans="1:7" ht="15">
      <c r="A640" s="112"/>
      <c r="B640" s="113"/>
      <c r="C640" s="114"/>
      <c r="D640" s="114"/>
      <c r="E640" s="114"/>
      <c r="F640" s="114"/>
      <c r="G640" s="114"/>
    </row>
    <row r="641" spans="1:7" ht="15">
      <c r="A641" s="112"/>
      <c r="B641" s="113"/>
      <c r="C641" s="114"/>
      <c r="D641" s="114"/>
      <c r="E641" s="114"/>
      <c r="F641" s="114"/>
      <c r="G641" s="114"/>
    </row>
    <row r="642" spans="1:7" ht="15">
      <c r="A642" s="112"/>
      <c r="B642" s="113"/>
      <c r="C642" s="114"/>
      <c r="D642" s="114"/>
      <c r="E642" s="114"/>
      <c r="F642" s="114"/>
      <c r="G642" s="114"/>
    </row>
    <row r="643" spans="1:7" ht="15">
      <c r="A643" s="112"/>
      <c r="B643" s="113"/>
      <c r="C643" s="114"/>
      <c r="D643" s="114"/>
      <c r="E643" s="114"/>
      <c r="F643" s="114"/>
      <c r="G643" s="114"/>
    </row>
    <row r="644" spans="1:7" ht="15">
      <c r="A644" s="112"/>
      <c r="B644" s="113"/>
      <c r="C644" s="114"/>
      <c r="D644" s="114"/>
      <c r="E644" s="114"/>
      <c r="F644" s="114"/>
      <c r="G644" s="114"/>
    </row>
    <row r="645" spans="1:7" ht="15">
      <c r="A645" s="112"/>
      <c r="B645" s="113"/>
      <c r="C645" s="114"/>
      <c r="D645" s="114"/>
      <c r="E645" s="114"/>
      <c r="F645" s="114"/>
      <c r="G645" s="114"/>
    </row>
    <row r="646" spans="1:7" ht="15">
      <c r="A646" s="112"/>
      <c r="B646" s="113"/>
      <c r="C646" s="114"/>
      <c r="D646" s="114"/>
      <c r="E646" s="114"/>
      <c r="F646" s="114"/>
      <c r="G646" s="114"/>
    </row>
    <row r="647" spans="1:7" ht="15">
      <c r="A647" s="112"/>
      <c r="B647" s="113"/>
      <c r="C647" s="114"/>
      <c r="D647" s="114"/>
      <c r="E647" s="114"/>
      <c r="F647" s="114"/>
      <c r="G647" s="114"/>
    </row>
    <row r="648" spans="1:7" ht="15">
      <c r="A648" s="112"/>
      <c r="B648" s="113"/>
      <c r="C648" s="114"/>
      <c r="D648" s="114"/>
      <c r="E648" s="114"/>
      <c r="F648" s="114"/>
      <c r="G648" s="114"/>
    </row>
    <row r="649" spans="1:7" ht="15">
      <c r="A649" s="112"/>
      <c r="B649" s="113"/>
      <c r="C649" s="114"/>
      <c r="D649" s="114"/>
      <c r="E649" s="114"/>
      <c r="F649" s="114"/>
      <c r="G649" s="114"/>
    </row>
    <row r="650" spans="1:7" ht="15">
      <c r="A650" s="112"/>
      <c r="B650" s="113"/>
      <c r="C650" s="114"/>
      <c r="D650" s="114"/>
      <c r="E650" s="114"/>
      <c r="F650" s="114"/>
      <c r="G650" s="114"/>
    </row>
    <row r="651" spans="1:7" ht="15">
      <c r="A651" s="112"/>
      <c r="B651" s="113"/>
      <c r="C651" s="114"/>
      <c r="D651" s="114"/>
      <c r="E651" s="114"/>
      <c r="F651" s="114"/>
      <c r="G651" s="114"/>
    </row>
    <row r="652" spans="1:7" ht="15">
      <c r="A652" s="112"/>
      <c r="B652" s="113"/>
      <c r="C652" s="114"/>
      <c r="D652" s="114"/>
      <c r="E652" s="114"/>
      <c r="F652" s="114"/>
      <c r="G652" s="114"/>
    </row>
    <row r="653" spans="1:7" ht="15">
      <c r="A653" s="112"/>
      <c r="B653" s="113"/>
      <c r="C653" s="114"/>
      <c r="D653" s="114"/>
      <c r="E653" s="114"/>
      <c r="F653" s="114"/>
      <c r="G653" s="114"/>
    </row>
    <row r="654" spans="1:7" ht="15">
      <c r="A654" s="112"/>
      <c r="B654" s="113"/>
      <c r="C654" s="114"/>
      <c r="D654" s="114"/>
      <c r="E654" s="114"/>
      <c r="F654" s="114"/>
      <c r="G654" s="114"/>
    </row>
    <row r="655" spans="1:7" ht="15">
      <c r="A655" s="112"/>
      <c r="B655" s="113"/>
      <c r="C655" s="114"/>
      <c r="D655" s="114"/>
      <c r="E655" s="114"/>
      <c r="F655" s="114"/>
      <c r="G655" s="114"/>
    </row>
    <row r="656" spans="1:7" ht="15">
      <c r="A656" s="112"/>
      <c r="B656" s="113"/>
      <c r="C656" s="114"/>
      <c r="D656" s="114"/>
      <c r="E656" s="114"/>
      <c r="F656" s="114"/>
      <c r="G656" s="114"/>
    </row>
    <row r="657" spans="1:7" ht="15">
      <c r="A657" s="112"/>
      <c r="B657" s="113"/>
      <c r="C657" s="114"/>
      <c r="D657" s="114"/>
      <c r="E657" s="114"/>
      <c r="F657" s="114"/>
      <c r="G657" s="114"/>
    </row>
    <row r="658" spans="1:7" ht="15">
      <c r="A658" s="112"/>
      <c r="B658" s="113"/>
      <c r="C658" s="114"/>
      <c r="D658" s="114"/>
      <c r="E658" s="114"/>
      <c r="F658" s="114"/>
      <c r="G658" s="114"/>
    </row>
    <row r="659" spans="1:7" ht="15">
      <c r="A659" s="112"/>
      <c r="B659" s="113"/>
      <c r="C659" s="114"/>
      <c r="D659" s="114"/>
      <c r="E659" s="114"/>
      <c r="F659" s="114"/>
      <c r="G659" s="114"/>
    </row>
    <row r="660" spans="1:7" ht="15">
      <c r="A660" s="112"/>
      <c r="B660" s="113"/>
      <c r="C660" s="114"/>
      <c r="D660" s="114"/>
      <c r="E660" s="114"/>
      <c r="F660" s="114"/>
      <c r="G660" s="114"/>
    </row>
    <row r="661" spans="1:7" ht="15">
      <c r="A661" s="112"/>
      <c r="B661" s="113"/>
      <c r="C661" s="114"/>
      <c r="D661" s="114"/>
      <c r="E661" s="114"/>
      <c r="F661" s="114"/>
      <c r="G661" s="114"/>
    </row>
    <row r="662" spans="1:7" ht="15">
      <c r="A662" s="112"/>
      <c r="B662" s="113"/>
      <c r="C662" s="114"/>
      <c r="D662" s="114"/>
      <c r="E662" s="114"/>
      <c r="F662" s="114"/>
      <c r="G662" s="114"/>
    </row>
    <row r="663" spans="1:7" ht="15">
      <c r="A663" s="112"/>
      <c r="B663" s="113"/>
      <c r="C663" s="114"/>
      <c r="D663" s="114"/>
      <c r="E663" s="114"/>
      <c r="F663" s="114"/>
      <c r="G663" s="114"/>
    </row>
    <row r="664" spans="1:7" ht="15">
      <c r="A664" s="112"/>
      <c r="B664" s="113"/>
      <c r="C664" s="114"/>
      <c r="D664" s="114"/>
      <c r="E664" s="114"/>
      <c r="F664" s="114"/>
      <c r="G664" s="114"/>
    </row>
    <row r="665" spans="1:7" ht="15">
      <c r="A665" s="112"/>
      <c r="B665" s="113"/>
      <c r="C665" s="114"/>
      <c r="D665" s="114"/>
      <c r="E665" s="114"/>
      <c r="F665" s="114"/>
      <c r="G665" s="114"/>
    </row>
    <row r="666" spans="1:7" ht="15">
      <c r="A666" s="112"/>
      <c r="B666" s="113"/>
      <c r="C666" s="114"/>
      <c r="D666" s="114"/>
      <c r="E666" s="114"/>
      <c r="F666" s="114"/>
      <c r="G666" s="114"/>
    </row>
    <row r="667" spans="1:7" ht="15">
      <c r="A667" s="112"/>
      <c r="B667" s="113"/>
      <c r="C667" s="114"/>
      <c r="D667" s="114"/>
      <c r="E667" s="114"/>
      <c r="F667" s="114"/>
      <c r="G667" s="114"/>
    </row>
    <row r="668" spans="1:7" ht="15">
      <c r="A668" s="112"/>
      <c r="B668" s="113"/>
      <c r="C668" s="114"/>
      <c r="D668" s="114"/>
      <c r="E668" s="114"/>
      <c r="F668" s="114"/>
      <c r="G668" s="114"/>
    </row>
    <row r="669" spans="1:7" ht="15">
      <c r="A669" s="112"/>
      <c r="B669" s="113"/>
      <c r="C669" s="114"/>
      <c r="D669" s="114"/>
      <c r="E669" s="114"/>
      <c r="F669" s="114"/>
      <c r="G669" s="114"/>
    </row>
    <row r="670" spans="1:7" ht="15">
      <c r="A670" s="112"/>
      <c r="B670" s="113"/>
      <c r="C670" s="114"/>
      <c r="D670" s="114"/>
      <c r="E670" s="114"/>
      <c r="F670" s="114"/>
      <c r="G670" s="114"/>
    </row>
    <row r="671" spans="1:7" ht="15">
      <c r="A671" s="112"/>
      <c r="B671" s="113"/>
      <c r="C671" s="114"/>
      <c r="D671" s="114"/>
      <c r="E671" s="114"/>
      <c r="F671" s="114"/>
      <c r="G671" s="114"/>
    </row>
    <row r="672" spans="1:7" ht="15">
      <c r="A672" s="112"/>
      <c r="B672" s="113"/>
      <c r="C672" s="114"/>
      <c r="D672" s="114"/>
      <c r="E672" s="114"/>
      <c r="F672" s="114"/>
      <c r="G672" s="114"/>
    </row>
    <row r="673" spans="1:7" ht="15">
      <c r="A673" s="112"/>
      <c r="B673" s="113"/>
      <c r="C673" s="114"/>
      <c r="D673" s="114"/>
      <c r="E673" s="114"/>
      <c r="F673" s="114"/>
      <c r="G673" s="114"/>
    </row>
    <row r="674" spans="1:7" ht="15">
      <c r="A674" s="112"/>
      <c r="B674" s="113"/>
      <c r="C674" s="114"/>
      <c r="D674" s="114"/>
      <c r="E674" s="114"/>
      <c r="F674" s="114"/>
      <c r="G674" s="114"/>
    </row>
    <row r="675" spans="1:7" ht="15">
      <c r="A675" s="112"/>
      <c r="B675" s="113"/>
      <c r="C675" s="114"/>
      <c r="D675" s="114"/>
      <c r="E675" s="114"/>
      <c r="F675" s="114"/>
      <c r="G675" s="114"/>
    </row>
    <row r="676" spans="1:7" ht="15">
      <c r="A676" s="112"/>
      <c r="B676" s="113"/>
      <c r="C676" s="114"/>
      <c r="D676" s="114"/>
      <c r="E676" s="114"/>
      <c r="F676" s="114"/>
      <c r="G676" s="114"/>
    </row>
    <row r="677" spans="1:7" ht="15">
      <c r="A677" s="112"/>
      <c r="B677" s="113"/>
      <c r="C677" s="114"/>
      <c r="D677" s="114"/>
      <c r="E677" s="114"/>
      <c r="F677" s="114"/>
      <c r="G677" s="114"/>
    </row>
    <row r="678" spans="1:7" ht="15">
      <c r="A678" s="112"/>
      <c r="B678" s="113"/>
      <c r="C678" s="114"/>
      <c r="D678" s="114"/>
      <c r="E678" s="114"/>
      <c r="F678" s="114"/>
      <c r="G678" s="114"/>
    </row>
    <row r="679" spans="1:7" ht="15">
      <c r="A679" s="112"/>
      <c r="B679" s="113"/>
      <c r="C679" s="114"/>
      <c r="D679" s="114"/>
      <c r="E679" s="114"/>
      <c r="F679" s="114"/>
      <c r="G679" s="114"/>
    </row>
    <row r="680" spans="1:7" ht="15">
      <c r="A680" s="112"/>
      <c r="B680" s="113"/>
      <c r="C680" s="114"/>
      <c r="D680" s="114"/>
      <c r="E680" s="114"/>
      <c r="F680" s="114"/>
      <c r="G680" s="114"/>
    </row>
    <row r="681" spans="1:7" ht="15">
      <c r="A681" s="112"/>
      <c r="B681" s="113"/>
      <c r="C681" s="114"/>
      <c r="D681" s="114"/>
      <c r="E681" s="114"/>
      <c r="F681" s="114"/>
      <c r="G681" s="114"/>
    </row>
    <row r="682" spans="1:7" ht="15">
      <c r="A682" s="112"/>
      <c r="B682" s="113"/>
      <c r="C682" s="114"/>
      <c r="D682" s="114"/>
      <c r="E682" s="114"/>
      <c r="F682" s="114"/>
      <c r="G682" s="114"/>
    </row>
    <row r="683" spans="1:7" ht="15">
      <c r="A683" s="112"/>
      <c r="B683" s="113"/>
      <c r="C683" s="114"/>
      <c r="D683" s="114"/>
      <c r="E683" s="114"/>
      <c r="F683" s="114"/>
      <c r="G683" s="114"/>
    </row>
    <row r="684" spans="1:7" ht="15">
      <c r="A684" s="112"/>
      <c r="B684" s="113"/>
      <c r="C684" s="114"/>
      <c r="D684" s="114"/>
      <c r="E684" s="114"/>
      <c r="F684" s="114"/>
      <c r="G684" s="114"/>
    </row>
    <row r="685" spans="1:7" ht="15">
      <c r="A685" s="112"/>
      <c r="B685" s="113"/>
      <c r="C685" s="114"/>
      <c r="D685" s="114"/>
      <c r="E685" s="114"/>
      <c r="F685" s="114"/>
      <c r="G685" s="114"/>
    </row>
    <row r="686" spans="1:7" ht="15">
      <c r="A686" s="112"/>
      <c r="B686" s="113"/>
      <c r="C686" s="114"/>
      <c r="D686" s="114"/>
      <c r="E686" s="114"/>
      <c r="F686" s="114"/>
      <c r="G686" s="114"/>
    </row>
    <row r="687" spans="1:7" ht="15">
      <c r="A687" s="112"/>
      <c r="B687" s="113"/>
      <c r="C687" s="114"/>
      <c r="D687" s="114"/>
      <c r="E687" s="114"/>
      <c r="F687" s="114"/>
      <c r="G687" s="114"/>
    </row>
    <row r="688" spans="1:7" ht="15">
      <c r="A688" s="112"/>
      <c r="B688" s="113"/>
      <c r="C688" s="114"/>
      <c r="D688" s="114"/>
      <c r="E688" s="114"/>
      <c r="F688" s="114"/>
      <c r="G688" s="114"/>
    </row>
    <row r="689" spans="1:7" ht="15">
      <c r="A689" s="112"/>
      <c r="B689" s="113"/>
      <c r="C689" s="114"/>
      <c r="D689" s="114"/>
      <c r="E689" s="114"/>
      <c r="F689" s="114"/>
      <c r="G689" s="114"/>
    </row>
    <row r="690" spans="1:7" ht="15">
      <c r="A690" s="112"/>
      <c r="B690" s="113"/>
      <c r="C690" s="114"/>
      <c r="D690" s="114"/>
      <c r="E690" s="114"/>
      <c r="F690" s="114"/>
      <c r="G690" s="114"/>
    </row>
    <row r="691" spans="1:7" ht="15">
      <c r="A691" s="112"/>
      <c r="B691" s="113"/>
      <c r="C691" s="114"/>
      <c r="D691" s="114"/>
      <c r="E691" s="114"/>
      <c r="F691" s="114"/>
      <c r="G691" s="114"/>
    </row>
    <row r="692" spans="1:7" ht="15">
      <c r="A692" s="112"/>
      <c r="B692" s="113"/>
      <c r="C692" s="114"/>
      <c r="D692" s="114"/>
      <c r="E692" s="114"/>
      <c r="F692" s="114"/>
      <c r="G692" s="114"/>
    </row>
    <row r="693" spans="1:7" ht="15">
      <c r="A693" s="112"/>
      <c r="B693" s="113"/>
      <c r="C693" s="114"/>
      <c r="D693" s="114"/>
      <c r="E693" s="114"/>
      <c r="F693" s="114"/>
      <c r="G693" s="114"/>
    </row>
    <row r="694" spans="1:7" ht="15">
      <c r="A694" s="112"/>
      <c r="B694" s="113"/>
      <c r="C694" s="114"/>
      <c r="D694" s="114"/>
      <c r="E694" s="114"/>
      <c r="F694" s="114"/>
      <c r="G694" s="114"/>
    </row>
    <row r="695" spans="1:7" ht="15">
      <c r="A695" s="112"/>
      <c r="B695" s="113"/>
      <c r="C695" s="114"/>
      <c r="D695" s="114"/>
      <c r="E695" s="114"/>
      <c r="F695" s="114"/>
      <c r="G695" s="114"/>
    </row>
    <row r="696" spans="1:7" ht="15">
      <c r="A696" s="112"/>
      <c r="B696" s="113"/>
      <c r="C696" s="114"/>
      <c r="D696" s="114"/>
      <c r="E696" s="114"/>
      <c r="F696" s="114"/>
      <c r="G696" s="114"/>
    </row>
    <row r="697" spans="1:7" ht="15">
      <c r="A697" s="112"/>
      <c r="B697" s="113"/>
      <c r="C697" s="114"/>
      <c r="D697" s="114"/>
      <c r="E697" s="114"/>
      <c r="F697" s="114"/>
      <c r="G697" s="114"/>
    </row>
    <row r="698" spans="1:7" ht="15">
      <c r="A698" s="112"/>
      <c r="B698" s="113"/>
      <c r="C698" s="114"/>
      <c r="D698" s="114"/>
      <c r="E698" s="114"/>
      <c r="F698" s="114"/>
      <c r="G698" s="114"/>
    </row>
    <row r="699" spans="1:7" ht="15">
      <c r="A699" s="112"/>
      <c r="B699" s="113"/>
      <c r="C699" s="114"/>
      <c r="D699" s="114"/>
      <c r="E699" s="114"/>
      <c r="F699" s="114"/>
      <c r="G699" s="114"/>
    </row>
    <row r="700" spans="1:7" ht="15">
      <c r="A700" s="112"/>
      <c r="B700" s="113"/>
      <c r="C700" s="114"/>
      <c r="D700" s="114"/>
      <c r="E700" s="114"/>
      <c r="F700" s="114"/>
      <c r="G700" s="114"/>
    </row>
    <row r="701" spans="1:7" ht="15">
      <c r="A701" s="112"/>
      <c r="B701" s="113"/>
      <c r="C701" s="114"/>
      <c r="D701" s="114"/>
      <c r="E701" s="114"/>
      <c r="F701" s="114"/>
      <c r="G701" s="114"/>
    </row>
    <row r="702" spans="1:7" ht="15">
      <c r="A702" s="112"/>
      <c r="B702" s="113"/>
      <c r="C702" s="114"/>
      <c r="D702" s="114"/>
      <c r="E702" s="114"/>
      <c r="F702" s="114"/>
      <c r="G702" s="114"/>
    </row>
    <row r="703" spans="1:7" ht="15">
      <c r="A703" s="112"/>
      <c r="B703" s="113"/>
      <c r="C703" s="114"/>
      <c r="D703" s="114"/>
      <c r="E703" s="114"/>
      <c r="F703" s="114"/>
      <c r="G703" s="114"/>
    </row>
    <row r="704" spans="1:7" ht="15">
      <c r="A704" s="112"/>
      <c r="B704" s="113"/>
      <c r="C704" s="114"/>
      <c r="D704" s="114"/>
      <c r="E704" s="114"/>
      <c r="F704" s="114"/>
      <c r="G704" s="114"/>
    </row>
    <row r="705" spans="1:7" ht="15">
      <c r="A705" s="112"/>
      <c r="B705" s="113"/>
      <c r="C705" s="114"/>
      <c r="D705" s="114"/>
      <c r="E705" s="114"/>
      <c r="F705" s="114"/>
      <c r="G705" s="114"/>
    </row>
    <row r="706" spans="1:7" ht="15">
      <c r="A706" s="112"/>
      <c r="B706" s="113"/>
      <c r="C706" s="114"/>
      <c r="D706" s="114"/>
      <c r="E706" s="114"/>
      <c r="F706" s="114"/>
      <c r="G706" s="114"/>
    </row>
    <row r="707" spans="1:7" ht="15">
      <c r="A707" s="112"/>
      <c r="B707" s="113"/>
      <c r="C707" s="114"/>
      <c r="D707" s="114"/>
      <c r="E707" s="114"/>
      <c r="F707" s="114"/>
      <c r="G707" s="114"/>
    </row>
    <row r="708" spans="1:7" ht="15">
      <c r="A708" s="112"/>
      <c r="B708" s="113"/>
      <c r="C708" s="114"/>
      <c r="D708" s="114"/>
      <c r="E708" s="114"/>
      <c r="F708" s="114"/>
      <c r="G708" s="114"/>
    </row>
    <row r="709" spans="1:7" ht="15">
      <c r="A709" s="112"/>
      <c r="B709" s="113"/>
      <c r="C709" s="114"/>
      <c r="D709" s="114"/>
      <c r="E709" s="114"/>
      <c r="F709" s="114"/>
      <c r="G709" s="114"/>
    </row>
    <row r="710" spans="1:7" ht="15">
      <c r="A710" s="112"/>
      <c r="B710" s="113"/>
      <c r="C710" s="114"/>
      <c r="D710" s="114"/>
      <c r="E710" s="114"/>
      <c r="F710" s="114"/>
      <c r="G710" s="114"/>
    </row>
    <row r="711" spans="1:7" ht="15">
      <c r="A711" s="112"/>
      <c r="B711" s="113"/>
      <c r="C711" s="114"/>
      <c r="D711" s="114"/>
      <c r="E711" s="114"/>
      <c r="F711" s="114"/>
      <c r="G711" s="114"/>
    </row>
    <row r="712" spans="1:7" ht="15">
      <c r="A712" s="112"/>
      <c r="B712" s="113"/>
      <c r="C712" s="114"/>
      <c r="D712" s="114"/>
      <c r="E712" s="114"/>
      <c r="F712" s="114"/>
      <c r="G712" s="114"/>
    </row>
    <row r="713" spans="1:7" ht="15">
      <c r="A713" s="112"/>
      <c r="B713" s="113"/>
      <c r="C713" s="114"/>
      <c r="D713" s="114"/>
      <c r="E713" s="114"/>
      <c r="F713" s="114"/>
      <c r="G713" s="114"/>
    </row>
    <row r="714" spans="1:7" ht="15">
      <c r="A714" s="112"/>
      <c r="B714" s="113"/>
      <c r="C714" s="114"/>
      <c r="D714" s="114"/>
      <c r="E714" s="114"/>
      <c r="F714" s="114"/>
      <c r="G714" s="114"/>
    </row>
    <row r="715" spans="1:7" ht="15">
      <c r="A715" s="112"/>
      <c r="B715" s="113"/>
      <c r="C715" s="114"/>
      <c r="D715" s="114"/>
      <c r="E715" s="114"/>
      <c r="F715" s="114"/>
      <c r="G715" s="114"/>
    </row>
    <row r="716" spans="1:7" ht="15">
      <c r="A716" s="112"/>
      <c r="B716" s="113"/>
      <c r="C716" s="114"/>
      <c r="D716" s="114"/>
      <c r="E716" s="114"/>
      <c r="F716" s="114"/>
      <c r="G716" s="114"/>
    </row>
    <row r="717" spans="1:7" ht="15">
      <c r="A717" s="112"/>
      <c r="B717" s="113"/>
      <c r="C717" s="114"/>
      <c r="D717" s="114"/>
      <c r="E717" s="114"/>
      <c r="F717" s="114"/>
      <c r="G717" s="114"/>
    </row>
    <row r="718" spans="1:7" ht="15">
      <c r="A718" s="112"/>
      <c r="B718" s="113"/>
      <c r="C718" s="114"/>
      <c r="D718" s="114"/>
      <c r="E718" s="114"/>
      <c r="F718" s="114"/>
      <c r="G718" s="114"/>
    </row>
    <row r="719" spans="1:7" ht="15">
      <c r="A719" s="112"/>
      <c r="B719" s="113"/>
      <c r="C719" s="114"/>
      <c r="D719" s="114"/>
      <c r="E719" s="114"/>
      <c r="F719" s="114"/>
      <c r="G719" s="114"/>
    </row>
    <row r="720" spans="1:7" ht="15">
      <c r="A720" s="112"/>
      <c r="B720" s="113"/>
      <c r="C720" s="114"/>
      <c r="D720" s="114"/>
      <c r="E720" s="114"/>
      <c r="F720" s="114"/>
      <c r="G720" s="114"/>
    </row>
    <row r="721" spans="1:7" ht="15">
      <c r="A721" s="112"/>
      <c r="B721" s="113"/>
      <c r="C721" s="114"/>
      <c r="D721" s="114"/>
      <c r="E721" s="114"/>
      <c r="F721" s="114"/>
      <c r="G721" s="114"/>
    </row>
    <row r="722" spans="1:7" ht="15">
      <c r="A722" s="112"/>
      <c r="B722" s="113"/>
      <c r="C722" s="114"/>
      <c r="D722" s="114"/>
      <c r="E722" s="114"/>
      <c r="F722" s="114"/>
      <c r="G722" s="114"/>
    </row>
    <row r="723" spans="1:7" ht="15">
      <c r="A723" s="112"/>
      <c r="B723" s="113"/>
      <c r="C723" s="114"/>
      <c r="D723" s="114"/>
      <c r="E723" s="114"/>
      <c r="F723" s="114"/>
      <c r="G723" s="114"/>
    </row>
    <row r="724" spans="1:7" ht="15">
      <c r="A724" s="112"/>
      <c r="B724" s="113"/>
      <c r="C724" s="114"/>
      <c r="D724" s="114"/>
      <c r="E724" s="114"/>
      <c r="F724" s="114"/>
      <c r="G724" s="114"/>
    </row>
    <row r="725" spans="1:7" ht="15">
      <c r="A725" s="112"/>
      <c r="B725" s="113"/>
      <c r="C725" s="114"/>
      <c r="D725" s="114"/>
      <c r="E725" s="114"/>
      <c r="F725" s="114"/>
      <c r="G725" s="114"/>
    </row>
    <row r="726" spans="1:7" ht="15">
      <c r="A726" s="112"/>
      <c r="B726" s="113"/>
      <c r="C726" s="114"/>
      <c r="D726" s="114"/>
      <c r="E726" s="114"/>
      <c r="F726" s="114"/>
      <c r="G726" s="114"/>
    </row>
    <row r="727" spans="1:7" ht="15">
      <c r="A727" s="112"/>
      <c r="B727" s="113"/>
      <c r="C727" s="114"/>
      <c r="D727" s="114"/>
      <c r="E727" s="114"/>
      <c r="F727" s="114"/>
      <c r="G727" s="114"/>
    </row>
    <row r="728" spans="1:7" ht="15">
      <c r="A728" s="112"/>
      <c r="B728" s="113"/>
      <c r="C728" s="114"/>
      <c r="D728" s="114"/>
      <c r="E728" s="114"/>
      <c r="F728" s="114"/>
      <c r="G728" s="114"/>
    </row>
    <row r="729" spans="1:7" ht="15">
      <c r="A729" s="112"/>
      <c r="B729" s="113"/>
      <c r="C729" s="114"/>
      <c r="D729" s="114"/>
      <c r="E729" s="114"/>
      <c r="F729" s="114"/>
      <c r="G729" s="114"/>
    </row>
    <row r="730" spans="1:7" ht="15">
      <c r="A730" s="112"/>
      <c r="B730" s="113"/>
      <c r="C730" s="114"/>
      <c r="D730" s="114"/>
      <c r="E730" s="114"/>
      <c r="F730" s="114"/>
      <c r="G730" s="114"/>
    </row>
    <row r="731" spans="1:7" ht="15">
      <c r="A731" s="112"/>
      <c r="B731" s="113"/>
      <c r="C731" s="114"/>
      <c r="D731" s="114"/>
      <c r="E731" s="114"/>
      <c r="F731" s="114"/>
      <c r="G731" s="114"/>
    </row>
    <row r="732" spans="1:7" ht="15">
      <c r="A732" s="112"/>
      <c r="B732" s="113"/>
      <c r="C732" s="114"/>
      <c r="D732" s="114"/>
      <c r="E732" s="114"/>
      <c r="F732" s="114"/>
      <c r="G732" s="114"/>
    </row>
    <row r="733" spans="1:7" ht="15">
      <c r="A733" s="112"/>
      <c r="B733" s="113"/>
      <c r="C733" s="114"/>
      <c r="D733" s="114"/>
      <c r="E733" s="114"/>
      <c r="F733" s="114"/>
      <c r="G733" s="114"/>
    </row>
    <row r="734" spans="1:7" ht="15">
      <c r="A734" s="112"/>
      <c r="B734" s="113"/>
      <c r="C734" s="114"/>
      <c r="D734" s="114"/>
      <c r="E734" s="114"/>
      <c r="F734" s="114"/>
      <c r="G734" s="114"/>
    </row>
    <row r="735" spans="1:7" ht="15">
      <c r="A735" s="112"/>
      <c r="B735" s="113"/>
      <c r="C735" s="114"/>
      <c r="D735" s="114"/>
      <c r="E735" s="114"/>
      <c r="F735" s="114"/>
      <c r="G735" s="114"/>
    </row>
    <row r="736" spans="1:7" ht="15">
      <c r="A736" s="112"/>
      <c r="B736" s="113"/>
      <c r="C736" s="114"/>
      <c r="D736" s="114"/>
      <c r="E736" s="114"/>
      <c r="F736" s="114"/>
      <c r="G736" s="114"/>
    </row>
    <row r="737" spans="1:7" ht="15">
      <c r="A737" s="112"/>
      <c r="B737" s="113"/>
      <c r="C737" s="114"/>
      <c r="D737" s="114"/>
      <c r="E737" s="114"/>
      <c r="F737" s="114"/>
      <c r="G737" s="114"/>
    </row>
    <row r="738" spans="1:7" ht="15">
      <c r="A738" s="112"/>
      <c r="B738" s="113"/>
      <c r="C738" s="114"/>
      <c r="D738" s="114"/>
      <c r="E738" s="114"/>
      <c r="F738" s="114"/>
      <c r="G738" s="114"/>
    </row>
    <row r="739" spans="1:7" ht="15">
      <c r="A739" s="112"/>
      <c r="B739" s="113"/>
      <c r="C739" s="114"/>
      <c r="D739" s="114"/>
      <c r="E739" s="114"/>
      <c r="F739" s="114"/>
      <c r="G739" s="114"/>
    </row>
    <row r="740" spans="1:7" ht="15">
      <c r="A740" s="112"/>
      <c r="B740" s="113"/>
      <c r="C740" s="114"/>
      <c r="D740" s="114"/>
      <c r="E740" s="114"/>
      <c r="F740" s="114"/>
      <c r="G740" s="114"/>
    </row>
    <row r="741" spans="1:7" ht="15">
      <c r="A741" s="112"/>
      <c r="B741" s="113"/>
      <c r="C741" s="114"/>
      <c r="D741" s="114"/>
      <c r="E741" s="114"/>
      <c r="F741" s="114"/>
      <c r="G741" s="114"/>
    </row>
    <row r="742" spans="1:7" ht="15">
      <c r="A742" s="112"/>
      <c r="B742" s="113"/>
      <c r="C742" s="114"/>
      <c r="D742" s="114"/>
      <c r="E742" s="114"/>
      <c r="F742" s="114"/>
      <c r="G742" s="114"/>
    </row>
    <row r="743" spans="1:7" ht="15">
      <c r="A743" s="112"/>
      <c r="B743" s="113"/>
      <c r="C743" s="114"/>
      <c r="D743" s="114"/>
      <c r="E743" s="114"/>
      <c r="F743" s="114"/>
      <c r="G743" s="114"/>
    </row>
    <row r="744" spans="1:7" ht="15">
      <c r="A744" s="112"/>
      <c r="B744" s="113"/>
      <c r="C744" s="114"/>
      <c r="D744" s="114"/>
      <c r="E744" s="114"/>
      <c r="F744" s="114"/>
      <c r="G744" s="114"/>
    </row>
    <row r="745" spans="1:7" ht="15">
      <c r="A745" s="112"/>
      <c r="B745" s="113"/>
      <c r="C745" s="114"/>
      <c r="D745" s="114"/>
      <c r="E745" s="114"/>
      <c r="F745" s="114"/>
      <c r="G745" s="114"/>
    </row>
    <row r="746" spans="1:7" ht="15">
      <c r="A746" s="112"/>
      <c r="B746" s="113"/>
      <c r="C746" s="114"/>
      <c r="D746" s="114"/>
      <c r="E746" s="114"/>
      <c r="F746" s="114"/>
      <c r="G746" s="114"/>
    </row>
    <row r="747" spans="1:7" ht="15">
      <c r="A747" s="112"/>
      <c r="B747" s="113"/>
      <c r="C747" s="114"/>
      <c r="D747" s="114"/>
      <c r="E747" s="114"/>
      <c r="F747" s="114"/>
      <c r="G747" s="114"/>
    </row>
    <row r="748" spans="1:7" ht="15">
      <c r="A748" s="112"/>
      <c r="B748" s="113"/>
      <c r="C748" s="114"/>
      <c r="D748" s="114"/>
      <c r="E748" s="114"/>
      <c r="F748" s="114"/>
      <c r="G748" s="114"/>
    </row>
    <row r="749" spans="1:7" ht="15">
      <c r="A749" s="112"/>
      <c r="B749" s="113"/>
      <c r="C749" s="114"/>
      <c r="D749" s="114"/>
      <c r="E749" s="114"/>
      <c r="F749" s="114"/>
      <c r="G749" s="114"/>
    </row>
    <row r="750" spans="1:7" ht="15">
      <c r="A750" s="112"/>
      <c r="B750" s="113"/>
      <c r="C750" s="114"/>
      <c r="D750" s="114"/>
      <c r="E750" s="114"/>
      <c r="F750" s="114"/>
      <c r="G750" s="114"/>
    </row>
    <row r="751" spans="1:7" ht="15">
      <c r="A751" s="112"/>
      <c r="B751" s="113"/>
      <c r="C751" s="114"/>
      <c r="D751" s="114"/>
      <c r="E751" s="114"/>
      <c r="F751" s="114"/>
      <c r="G751" s="114"/>
    </row>
    <row r="752" spans="1:7" ht="15">
      <c r="A752" s="112"/>
      <c r="B752" s="113"/>
      <c r="C752" s="114"/>
      <c r="D752" s="114"/>
      <c r="E752" s="114"/>
      <c r="F752" s="114"/>
      <c r="G752" s="114"/>
    </row>
    <row r="753" spans="1:7" ht="15">
      <c r="A753" s="112"/>
      <c r="B753" s="113"/>
      <c r="C753" s="114"/>
      <c r="D753" s="114"/>
      <c r="E753" s="114"/>
      <c r="F753" s="114"/>
      <c r="G753" s="114"/>
    </row>
    <row r="754" spans="1:7" ht="15">
      <c r="A754" s="112"/>
      <c r="B754" s="113"/>
      <c r="C754" s="114"/>
      <c r="D754" s="114"/>
      <c r="E754" s="114"/>
      <c r="F754" s="114"/>
      <c r="G754" s="114"/>
    </row>
    <row r="755" spans="1:7" ht="15">
      <c r="A755" s="112"/>
      <c r="B755" s="113"/>
      <c r="C755" s="114"/>
      <c r="D755" s="114"/>
      <c r="E755" s="114"/>
      <c r="F755" s="114"/>
      <c r="G755" s="114"/>
    </row>
    <row r="756" spans="1:7" ht="15">
      <c r="A756" s="112"/>
      <c r="B756" s="113"/>
      <c r="C756" s="114"/>
      <c r="D756" s="114"/>
      <c r="E756" s="114"/>
      <c r="F756" s="114"/>
      <c r="G756" s="114"/>
    </row>
    <row r="757" spans="1:7" ht="15">
      <c r="A757" s="112"/>
      <c r="B757" s="113"/>
      <c r="C757" s="114"/>
      <c r="D757" s="114"/>
      <c r="E757" s="114"/>
      <c r="F757" s="114"/>
      <c r="G757" s="114"/>
    </row>
    <row r="758" spans="1:7" ht="15">
      <c r="A758" s="112"/>
      <c r="B758" s="113"/>
      <c r="C758" s="114"/>
      <c r="D758" s="114"/>
      <c r="E758" s="114"/>
      <c r="F758" s="114"/>
      <c r="G758" s="114"/>
    </row>
    <row r="759" spans="1:7" ht="15">
      <c r="A759" s="112"/>
      <c r="B759" s="113"/>
      <c r="C759" s="114"/>
      <c r="D759" s="114"/>
      <c r="E759" s="114"/>
      <c r="F759" s="114"/>
      <c r="G759" s="114"/>
    </row>
    <row r="760" spans="1:7" ht="15">
      <c r="A760" s="112"/>
      <c r="B760" s="113"/>
      <c r="C760" s="114"/>
      <c r="D760" s="114"/>
      <c r="E760" s="114"/>
      <c r="F760" s="114"/>
      <c r="G760" s="114"/>
    </row>
    <row r="761" spans="1:7" ht="15">
      <c r="A761" s="112"/>
      <c r="B761" s="113"/>
      <c r="C761" s="114"/>
      <c r="D761" s="114"/>
      <c r="E761" s="114"/>
      <c r="F761" s="114"/>
      <c r="G761" s="114"/>
    </row>
    <row r="762" spans="1:7" ht="15">
      <c r="A762" s="112"/>
      <c r="B762" s="113"/>
      <c r="C762" s="114"/>
      <c r="D762" s="114"/>
      <c r="E762" s="114"/>
      <c r="F762" s="114"/>
      <c r="G762" s="114"/>
    </row>
    <row r="763" spans="1:7" ht="15">
      <c r="A763" s="112"/>
      <c r="B763" s="113"/>
      <c r="C763" s="114"/>
      <c r="D763" s="114"/>
      <c r="E763" s="114"/>
      <c r="F763" s="114"/>
      <c r="G763" s="114"/>
    </row>
    <row r="764" spans="1:7" ht="15">
      <c r="A764" s="112"/>
      <c r="B764" s="113"/>
      <c r="C764" s="114"/>
      <c r="D764" s="114"/>
      <c r="E764" s="114"/>
      <c r="F764" s="114"/>
      <c r="G764" s="114"/>
    </row>
    <row r="765" spans="1:7" ht="15">
      <c r="A765" s="112"/>
      <c r="B765" s="113"/>
      <c r="C765" s="114"/>
      <c r="D765" s="114"/>
      <c r="E765" s="114"/>
      <c r="F765" s="114"/>
      <c r="G765" s="114"/>
    </row>
    <row r="766" spans="1:7" ht="15">
      <c r="A766" s="112"/>
      <c r="B766" s="113"/>
      <c r="C766" s="114"/>
      <c r="D766" s="114"/>
      <c r="E766" s="114"/>
      <c r="F766" s="114"/>
      <c r="G766" s="114"/>
    </row>
    <row r="767" spans="1:7" ht="15">
      <c r="A767" s="112"/>
      <c r="B767" s="113"/>
      <c r="C767" s="114"/>
      <c r="D767" s="114"/>
      <c r="E767" s="114"/>
      <c r="F767" s="114"/>
      <c r="G767" s="114"/>
    </row>
    <row r="768" spans="1:7" ht="15">
      <c r="A768" s="112"/>
      <c r="B768" s="113"/>
      <c r="C768" s="114"/>
      <c r="D768" s="114"/>
      <c r="E768" s="114"/>
      <c r="F768" s="114"/>
      <c r="G768" s="114"/>
    </row>
    <row r="769" spans="1:7" ht="15">
      <c r="A769" s="112"/>
      <c r="B769" s="113"/>
      <c r="C769" s="114"/>
      <c r="D769" s="114"/>
      <c r="E769" s="114"/>
      <c r="F769" s="114"/>
      <c r="G769" s="114"/>
    </row>
    <row r="770" spans="1:7" ht="15">
      <c r="A770" s="112"/>
      <c r="B770" s="113"/>
      <c r="C770" s="114"/>
      <c r="D770" s="114"/>
      <c r="E770" s="114"/>
      <c r="F770" s="114"/>
      <c r="G770" s="114"/>
    </row>
    <row r="771" spans="1:7" ht="15">
      <c r="A771" s="112"/>
      <c r="B771" s="113"/>
      <c r="C771" s="114"/>
      <c r="D771" s="114"/>
      <c r="E771" s="114"/>
      <c r="F771" s="114"/>
      <c r="G771" s="114"/>
    </row>
    <row r="772" spans="1:7" ht="15">
      <c r="A772" s="112"/>
      <c r="B772" s="113"/>
      <c r="C772" s="114"/>
      <c r="D772" s="114"/>
      <c r="E772" s="114"/>
      <c r="F772" s="114"/>
      <c r="G772" s="114"/>
    </row>
    <row r="773" spans="1:7" ht="15">
      <c r="A773" s="112"/>
      <c r="B773" s="113"/>
      <c r="C773" s="114"/>
      <c r="D773" s="114"/>
      <c r="E773" s="114"/>
      <c r="F773" s="114"/>
      <c r="G773" s="114"/>
    </row>
    <row r="774" spans="1:7" ht="15">
      <c r="A774" s="112"/>
      <c r="B774" s="113"/>
      <c r="C774" s="114"/>
      <c r="D774" s="114"/>
      <c r="E774" s="114"/>
      <c r="F774" s="114"/>
      <c r="G774" s="114"/>
    </row>
    <row r="775" spans="1:7" ht="15">
      <c r="A775" s="112"/>
      <c r="B775" s="113"/>
      <c r="C775" s="114"/>
      <c r="D775" s="114"/>
      <c r="E775" s="114"/>
      <c r="F775" s="114"/>
      <c r="G775" s="114"/>
    </row>
    <row r="776" spans="1:7" ht="15">
      <c r="A776" s="112"/>
      <c r="B776" s="113"/>
      <c r="C776" s="114"/>
      <c r="D776" s="114"/>
      <c r="E776" s="114"/>
      <c r="F776" s="114"/>
      <c r="G776" s="114"/>
    </row>
    <row r="777" spans="1:7" ht="15">
      <c r="A777" s="112"/>
      <c r="B777" s="113"/>
      <c r="C777" s="114"/>
      <c r="D777" s="114"/>
      <c r="E777" s="114"/>
      <c r="F777" s="114"/>
      <c r="G777" s="114"/>
    </row>
    <row r="778" spans="1:7" ht="15">
      <c r="A778" s="112"/>
      <c r="B778" s="113"/>
      <c r="C778" s="114"/>
      <c r="D778" s="114"/>
      <c r="E778" s="114"/>
      <c r="F778" s="114"/>
      <c r="G778" s="114"/>
    </row>
    <row r="779" spans="1:7" ht="15">
      <c r="A779" s="112"/>
      <c r="B779" s="113"/>
      <c r="C779" s="114"/>
      <c r="D779" s="114"/>
      <c r="E779" s="114"/>
      <c r="F779" s="114"/>
      <c r="G779" s="114"/>
    </row>
    <row r="780" spans="1:7" ht="15">
      <c r="A780" s="112"/>
      <c r="B780" s="113"/>
      <c r="C780" s="114"/>
      <c r="D780" s="114"/>
      <c r="E780" s="114"/>
      <c r="F780" s="114"/>
      <c r="G780" s="114"/>
    </row>
    <row r="781" spans="1:7" ht="15">
      <c r="A781" s="112"/>
      <c r="B781" s="113"/>
      <c r="C781" s="114"/>
      <c r="D781" s="114"/>
      <c r="E781" s="114"/>
      <c r="F781" s="114"/>
      <c r="G781" s="114"/>
    </row>
    <row r="782" spans="1:7" ht="15">
      <c r="A782" s="112"/>
      <c r="B782" s="113"/>
      <c r="C782" s="114"/>
      <c r="D782" s="114"/>
      <c r="E782" s="114"/>
      <c r="F782" s="114"/>
      <c r="G782" s="114"/>
    </row>
    <row r="783" spans="1:7" ht="15">
      <c r="A783" s="112"/>
      <c r="B783" s="113"/>
      <c r="C783" s="114"/>
      <c r="D783" s="114"/>
      <c r="E783" s="114"/>
      <c r="F783" s="114"/>
      <c r="G783" s="114"/>
    </row>
    <row r="784" spans="1:7" ht="15">
      <c r="A784" s="112"/>
      <c r="B784" s="113"/>
      <c r="C784" s="114"/>
      <c r="D784" s="114"/>
      <c r="E784" s="114"/>
      <c r="F784" s="114"/>
      <c r="G784" s="114"/>
    </row>
    <row r="785" spans="1:7" ht="15">
      <c r="A785" s="112"/>
      <c r="B785" s="113"/>
      <c r="C785" s="114"/>
      <c r="D785" s="114"/>
      <c r="E785" s="114"/>
      <c r="F785" s="114"/>
      <c r="G785" s="114"/>
    </row>
    <row r="786" spans="1:7" ht="15">
      <c r="A786" s="112"/>
      <c r="B786" s="113"/>
      <c r="C786" s="114"/>
      <c r="D786" s="114"/>
      <c r="E786" s="114"/>
      <c r="F786" s="114"/>
      <c r="G786" s="114"/>
    </row>
    <row r="787" spans="1:7" ht="15">
      <c r="A787" s="112"/>
      <c r="B787" s="113"/>
      <c r="C787" s="114"/>
      <c r="D787" s="114"/>
      <c r="E787" s="114"/>
      <c r="F787" s="114"/>
      <c r="G787" s="114"/>
    </row>
    <row r="788" spans="1:7" ht="15">
      <c r="A788" s="112"/>
      <c r="B788" s="113"/>
      <c r="C788" s="114"/>
      <c r="D788" s="114"/>
      <c r="E788" s="114"/>
      <c r="F788" s="114"/>
      <c r="G788" s="114"/>
    </row>
    <row r="789" spans="1:7" ht="15">
      <c r="A789" s="112"/>
      <c r="B789" s="113"/>
      <c r="C789" s="114"/>
      <c r="D789" s="114"/>
      <c r="E789" s="114"/>
      <c r="F789" s="114"/>
      <c r="G789" s="114"/>
    </row>
    <row r="790" spans="1:7" ht="15">
      <c r="A790" s="112"/>
      <c r="B790" s="113"/>
      <c r="C790" s="114"/>
      <c r="D790" s="114"/>
      <c r="E790" s="114"/>
      <c r="F790" s="114"/>
      <c r="G790" s="114"/>
    </row>
    <row r="791" spans="1:7" ht="15">
      <c r="A791" s="112"/>
      <c r="B791" s="113"/>
      <c r="C791" s="114"/>
      <c r="D791" s="114"/>
      <c r="E791" s="114"/>
      <c r="F791" s="114"/>
      <c r="G791" s="114"/>
    </row>
    <row r="792" spans="1:7" ht="15">
      <c r="A792" s="112"/>
      <c r="B792" s="113"/>
      <c r="C792" s="114"/>
      <c r="D792" s="114"/>
      <c r="E792" s="114"/>
      <c r="F792" s="114"/>
      <c r="G792" s="114"/>
    </row>
    <row r="793" spans="1:7" ht="15">
      <c r="A793" s="112"/>
      <c r="B793" s="113"/>
      <c r="C793" s="114"/>
      <c r="D793" s="114"/>
      <c r="E793" s="114"/>
      <c r="F793" s="114"/>
      <c r="G793" s="114"/>
    </row>
    <row r="794" spans="1:7" ht="15">
      <c r="A794" s="112"/>
      <c r="B794" s="113"/>
      <c r="C794" s="114"/>
      <c r="D794" s="114"/>
      <c r="E794" s="114"/>
      <c r="F794" s="114"/>
      <c r="G794" s="114"/>
    </row>
    <row r="795" spans="1:7" ht="15">
      <c r="A795" s="112"/>
      <c r="B795" s="113"/>
      <c r="C795" s="114"/>
      <c r="D795" s="114"/>
      <c r="E795" s="114"/>
      <c r="F795" s="114"/>
      <c r="G795" s="114"/>
    </row>
    <row r="796" spans="1:7" ht="15">
      <c r="A796" s="112"/>
      <c r="B796" s="113"/>
      <c r="C796" s="114"/>
      <c r="D796" s="114"/>
      <c r="E796" s="114"/>
      <c r="F796" s="114"/>
      <c r="G796" s="114"/>
    </row>
    <row r="797" spans="1:7" ht="15">
      <c r="A797" s="112"/>
      <c r="B797" s="113"/>
      <c r="C797" s="114"/>
      <c r="D797" s="114"/>
      <c r="E797" s="114"/>
      <c r="F797" s="114"/>
      <c r="G797" s="114"/>
    </row>
    <row r="798" spans="1:7" ht="15">
      <c r="A798" s="112"/>
      <c r="B798" s="113"/>
      <c r="C798" s="114"/>
      <c r="D798" s="114"/>
      <c r="E798" s="114"/>
      <c r="F798" s="114"/>
      <c r="G798" s="114"/>
    </row>
    <row r="799" spans="1:7" ht="15">
      <c r="A799" s="112"/>
      <c r="B799" s="113"/>
      <c r="C799" s="114"/>
      <c r="D799" s="114"/>
      <c r="E799" s="114"/>
      <c r="F799" s="114"/>
      <c r="G799" s="114"/>
    </row>
    <row r="800" spans="1:7" ht="15">
      <c r="A800" s="112"/>
      <c r="B800" s="113"/>
      <c r="C800" s="114"/>
      <c r="D800" s="114"/>
      <c r="E800" s="114"/>
      <c r="F800" s="114"/>
      <c r="G800" s="114"/>
    </row>
    <row r="801" spans="1:7" ht="15">
      <c r="A801" s="112"/>
      <c r="B801" s="113"/>
      <c r="C801" s="114"/>
      <c r="D801" s="114"/>
      <c r="E801" s="114"/>
      <c r="F801" s="114"/>
      <c r="G801" s="114"/>
    </row>
    <row r="802" spans="1:7" ht="15">
      <c r="A802" s="112"/>
      <c r="B802" s="113"/>
      <c r="C802" s="114"/>
      <c r="D802" s="114"/>
      <c r="E802" s="114"/>
      <c r="F802" s="114"/>
      <c r="G802" s="114"/>
    </row>
    <row r="803" spans="1:7" ht="15">
      <c r="A803" s="112"/>
      <c r="B803" s="113"/>
      <c r="C803" s="114"/>
      <c r="D803" s="114"/>
      <c r="E803" s="114"/>
      <c r="F803" s="114"/>
      <c r="G803" s="114"/>
    </row>
    <row r="804" spans="1:7" ht="15">
      <c r="A804" s="112"/>
      <c r="B804" s="113"/>
      <c r="C804" s="114"/>
      <c r="D804" s="114"/>
      <c r="E804" s="114"/>
      <c r="F804" s="114"/>
      <c r="G804" s="114"/>
    </row>
    <row r="805" spans="1:7" ht="15">
      <c r="A805" s="112"/>
      <c r="B805" s="113"/>
      <c r="C805" s="114"/>
      <c r="D805" s="114"/>
      <c r="E805" s="114"/>
      <c r="F805" s="114"/>
      <c r="G805" s="114"/>
    </row>
    <row r="806" spans="1:7" ht="15">
      <c r="A806" s="112"/>
      <c r="B806" s="113"/>
      <c r="C806" s="114"/>
      <c r="D806" s="114"/>
      <c r="E806" s="114"/>
      <c r="F806" s="114"/>
      <c r="G806" s="114"/>
    </row>
    <row r="807" spans="1:7" ht="15">
      <c r="A807" s="112"/>
      <c r="B807" s="113"/>
      <c r="C807" s="114"/>
      <c r="D807" s="114"/>
      <c r="E807" s="114"/>
      <c r="F807" s="114"/>
      <c r="G807" s="114"/>
    </row>
    <row r="808" spans="1:7" ht="15">
      <c r="A808" s="112"/>
      <c r="B808" s="113"/>
      <c r="C808" s="114"/>
      <c r="D808" s="114"/>
      <c r="E808" s="114"/>
      <c r="F808" s="114"/>
      <c r="G808" s="114"/>
    </row>
    <row r="809" spans="1:7" ht="15">
      <c r="A809" s="112"/>
      <c r="B809" s="113"/>
      <c r="C809" s="114"/>
      <c r="D809" s="114"/>
      <c r="E809" s="114"/>
      <c r="F809" s="114"/>
      <c r="G809" s="114"/>
    </row>
    <row r="810" spans="1:7" ht="15">
      <c r="A810" s="112"/>
      <c r="B810" s="113"/>
      <c r="C810" s="114"/>
      <c r="D810" s="114"/>
      <c r="E810" s="114"/>
      <c r="F810" s="114"/>
      <c r="G810" s="114"/>
    </row>
    <row r="811" spans="1:7" ht="15">
      <c r="A811" s="112"/>
      <c r="B811" s="113"/>
      <c r="C811" s="114"/>
      <c r="D811" s="114"/>
      <c r="E811" s="114"/>
      <c r="F811" s="114"/>
      <c r="G811" s="114"/>
    </row>
    <row r="812" spans="1:7" ht="15">
      <c r="A812" s="112"/>
      <c r="B812" s="113"/>
      <c r="C812" s="114"/>
      <c r="D812" s="114"/>
      <c r="E812" s="114"/>
      <c r="F812" s="114"/>
      <c r="G812" s="114"/>
    </row>
    <row r="813" spans="1:7" ht="15">
      <c r="A813" s="112"/>
      <c r="B813" s="113"/>
      <c r="C813" s="114"/>
      <c r="D813" s="114"/>
      <c r="E813" s="114"/>
      <c r="F813" s="114"/>
      <c r="G813" s="114"/>
    </row>
    <row r="814" spans="1:7" ht="15">
      <c r="A814" s="112"/>
      <c r="B814" s="113"/>
      <c r="C814" s="114"/>
      <c r="D814" s="114"/>
      <c r="E814" s="114"/>
      <c r="F814" s="114"/>
      <c r="G814" s="114"/>
    </row>
    <row r="815" spans="1:7" ht="15">
      <c r="A815" s="112"/>
      <c r="B815" s="113"/>
      <c r="C815" s="114"/>
      <c r="D815" s="114"/>
      <c r="E815" s="114"/>
      <c r="F815" s="114"/>
      <c r="G815" s="114"/>
    </row>
    <row r="816" spans="1:7" ht="15">
      <c r="A816" s="112"/>
      <c r="B816" s="113"/>
      <c r="C816" s="114"/>
      <c r="D816" s="114"/>
      <c r="E816" s="114"/>
      <c r="F816" s="114"/>
      <c r="G816" s="114"/>
    </row>
    <row r="817" spans="1:7" ht="15">
      <c r="A817" s="112"/>
      <c r="B817" s="113"/>
      <c r="C817" s="114"/>
      <c r="D817" s="114"/>
      <c r="E817" s="114"/>
      <c r="F817" s="114"/>
      <c r="G817" s="114"/>
    </row>
    <row r="818" spans="1:7" ht="15">
      <c r="A818" s="112"/>
      <c r="B818" s="113"/>
      <c r="C818" s="114"/>
      <c r="D818" s="114"/>
      <c r="E818" s="114"/>
      <c r="F818" s="114"/>
      <c r="G818" s="114"/>
    </row>
    <row r="819" spans="1:7" ht="15">
      <c r="A819" s="112"/>
      <c r="B819" s="113"/>
      <c r="C819" s="114"/>
      <c r="D819" s="114"/>
      <c r="E819" s="114"/>
      <c r="F819" s="114"/>
      <c r="G819" s="114"/>
    </row>
    <row r="820" spans="1:7" ht="15">
      <c r="A820" s="112"/>
      <c r="B820" s="113"/>
      <c r="C820" s="114"/>
      <c r="D820" s="114"/>
      <c r="E820" s="114"/>
      <c r="F820" s="114"/>
      <c r="G820" s="114"/>
    </row>
    <row r="821" spans="1:7" ht="15">
      <c r="A821" s="112"/>
      <c r="B821" s="113"/>
      <c r="C821" s="114"/>
      <c r="D821" s="114"/>
      <c r="E821" s="114"/>
      <c r="F821" s="114"/>
      <c r="G821" s="114"/>
    </row>
    <row r="822" spans="1:7" ht="15">
      <c r="A822" s="112"/>
      <c r="B822" s="113"/>
      <c r="C822" s="114"/>
      <c r="D822" s="114"/>
      <c r="E822" s="114"/>
      <c r="F822" s="114"/>
      <c r="G822" s="114"/>
    </row>
    <row r="823" spans="1:7" ht="15">
      <c r="A823" s="112"/>
      <c r="B823" s="113"/>
      <c r="C823" s="114"/>
      <c r="D823" s="114"/>
      <c r="E823" s="114"/>
      <c r="F823" s="114"/>
      <c r="G823" s="114"/>
    </row>
    <row r="824" spans="1:7" ht="15">
      <c r="A824" s="112"/>
      <c r="B824" s="113"/>
      <c r="C824" s="114"/>
      <c r="D824" s="114"/>
      <c r="E824" s="114"/>
      <c r="F824" s="114"/>
      <c r="G824" s="114"/>
    </row>
    <row r="825" spans="1:7" ht="15">
      <c r="A825" s="112"/>
      <c r="B825" s="113"/>
      <c r="C825" s="114"/>
      <c r="D825" s="114"/>
      <c r="E825" s="114"/>
      <c r="F825" s="114"/>
      <c r="G825" s="114"/>
    </row>
    <row r="826" spans="1:7" ht="15">
      <c r="A826" s="112"/>
      <c r="B826" s="113"/>
      <c r="C826" s="114"/>
      <c r="D826" s="114"/>
      <c r="E826" s="114"/>
      <c r="F826" s="114"/>
      <c r="G826" s="114"/>
    </row>
    <row r="827" spans="1:7" ht="15">
      <c r="A827" s="112"/>
      <c r="B827" s="113"/>
      <c r="C827" s="114"/>
      <c r="D827" s="114"/>
      <c r="E827" s="114"/>
      <c r="F827" s="114"/>
      <c r="G827" s="114"/>
    </row>
    <row r="828" spans="1:7" ht="15">
      <c r="A828" s="112"/>
      <c r="B828" s="113"/>
      <c r="C828" s="114"/>
      <c r="D828" s="114"/>
      <c r="E828" s="114"/>
      <c r="F828" s="114"/>
      <c r="G828" s="114"/>
    </row>
    <row r="829" spans="1:7" ht="15">
      <c r="A829" s="112"/>
      <c r="B829" s="113"/>
      <c r="C829" s="114"/>
      <c r="D829" s="114"/>
      <c r="E829" s="114"/>
      <c r="F829" s="114"/>
      <c r="G829" s="114"/>
    </row>
    <row r="830" spans="1:7" ht="15">
      <c r="A830" s="112"/>
      <c r="B830" s="113"/>
      <c r="C830" s="114"/>
      <c r="D830" s="114"/>
      <c r="E830" s="114"/>
      <c r="F830" s="114"/>
      <c r="G830" s="114"/>
    </row>
    <row r="831" spans="1:7" ht="15">
      <c r="A831" s="112"/>
      <c r="B831" s="113"/>
      <c r="C831" s="114"/>
      <c r="D831" s="114"/>
      <c r="E831" s="114"/>
      <c r="F831" s="114"/>
      <c r="G831" s="114"/>
    </row>
    <row r="832" spans="1:7" ht="15">
      <c r="A832" s="112"/>
      <c r="B832" s="113"/>
      <c r="C832" s="114"/>
      <c r="D832" s="114"/>
      <c r="E832" s="114"/>
      <c r="F832" s="114"/>
      <c r="G832" s="114"/>
    </row>
    <row r="833" spans="1:7" ht="15">
      <c r="A833" s="112"/>
      <c r="B833" s="113"/>
      <c r="C833" s="114"/>
      <c r="D833" s="114"/>
      <c r="E833" s="114"/>
      <c r="F833" s="114"/>
      <c r="G833" s="114"/>
    </row>
    <row r="834" spans="1:7" ht="15">
      <c r="A834" s="112"/>
      <c r="B834" s="113"/>
      <c r="C834" s="114"/>
      <c r="D834" s="114"/>
      <c r="E834" s="114"/>
      <c r="F834" s="114"/>
      <c r="G834" s="114"/>
    </row>
    <row r="835" spans="1:7" ht="15">
      <c r="A835" s="112"/>
      <c r="B835" s="113"/>
      <c r="C835" s="114"/>
      <c r="D835" s="114"/>
      <c r="E835" s="114"/>
      <c r="F835" s="114"/>
      <c r="G835" s="114"/>
    </row>
    <row r="836" spans="1:7" ht="15">
      <c r="A836" s="112"/>
      <c r="B836" s="113"/>
      <c r="C836" s="114"/>
      <c r="D836" s="114"/>
      <c r="E836" s="114"/>
      <c r="F836" s="114"/>
      <c r="G836" s="114"/>
    </row>
    <row r="837" spans="1:7" ht="15">
      <c r="A837" s="112"/>
      <c r="B837" s="113"/>
      <c r="C837" s="114"/>
      <c r="D837" s="114"/>
      <c r="E837" s="114"/>
      <c r="F837" s="114"/>
      <c r="G837" s="114"/>
    </row>
    <row r="838" spans="1:7" ht="15">
      <c r="A838" s="112"/>
      <c r="B838" s="113"/>
      <c r="C838" s="114"/>
      <c r="D838" s="114"/>
      <c r="E838" s="114"/>
      <c r="F838" s="114"/>
      <c r="G838" s="114"/>
    </row>
    <row r="839" spans="1:7" ht="15">
      <c r="A839" s="112"/>
      <c r="B839" s="113"/>
      <c r="C839" s="114"/>
      <c r="D839" s="114"/>
      <c r="E839" s="114"/>
      <c r="F839" s="114"/>
      <c r="G839" s="114"/>
    </row>
    <row r="840" spans="1:7" ht="15">
      <c r="A840" s="112"/>
      <c r="B840" s="113"/>
      <c r="C840" s="114"/>
      <c r="D840" s="114"/>
      <c r="E840" s="114"/>
      <c r="F840" s="114"/>
      <c r="G840" s="114"/>
    </row>
    <row r="841" spans="1:7" ht="15">
      <c r="A841" s="112"/>
      <c r="B841" s="113"/>
      <c r="C841" s="114"/>
      <c r="D841" s="114"/>
      <c r="E841" s="114"/>
      <c r="F841" s="114"/>
      <c r="G841" s="114"/>
    </row>
    <row r="842" spans="1:7" ht="15">
      <c r="A842" s="112"/>
      <c r="B842" s="113"/>
      <c r="C842" s="114"/>
      <c r="D842" s="114"/>
      <c r="E842" s="114"/>
      <c r="F842" s="114"/>
      <c r="G842" s="114"/>
    </row>
    <row r="843" spans="1:7" ht="15">
      <c r="A843" s="112"/>
      <c r="B843" s="113"/>
      <c r="C843" s="114"/>
      <c r="D843" s="114"/>
      <c r="E843" s="114"/>
      <c r="F843" s="114"/>
      <c r="G843" s="114"/>
    </row>
    <row r="844" spans="1:7" ht="15">
      <c r="A844" s="112"/>
      <c r="B844" s="113"/>
      <c r="C844" s="114"/>
      <c r="D844" s="114"/>
      <c r="E844" s="114"/>
      <c r="F844" s="114"/>
      <c r="G844" s="114"/>
    </row>
    <row r="845" spans="1:7" ht="15">
      <c r="A845" s="112"/>
      <c r="B845" s="113"/>
      <c r="C845" s="114"/>
      <c r="D845" s="114"/>
      <c r="E845" s="114"/>
      <c r="F845" s="114"/>
      <c r="G845" s="114"/>
    </row>
    <row r="846" spans="1:7" ht="15">
      <c r="A846" s="112"/>
      <c r="B846" s="113"/>
      <c r="C846" s="114"/>
      <c r="D846" s="114"/>
      <c r="E846" s="114"/>
      <c r="F846" s="114"/>
      <c r="G846" s="114"/>
    </row>
    <row r="847" spans="1:7" ht="15">
      <c r="A847" s="112"/>
      <c r="B847" s="113"/>
      <c r="C847" s="114"/>
      <c r="D847" s="114"/>
      <c r="E847" s="114"/>
      <c r="F847" s="114"/>
      <c r="G847" s="114"/>
    </row>
    <row r="848" spans="1:7" ht="15">
      <c r="A848" s="112"/>
      <c r="B848" s="113"/>
      <c r="C848" s="114"/>
      <c r="D848" s="114"/>
      <c r="E848" s="114"/>
      <c r="F848" s="114"/>
      <c r="G848" s="114"/>
    </row>
    <row r="849" spans="1:7" ht="15">
      <c r="A849" s="112"/>
      <c r="B849" s="113"/>
      <c r="C849" s="114"/>
      <c r="D849" s="114"/>
      <c r="E849" s="114"/>
      <c r="F849" s="114"/>
      <c r="G849" s="114"/>
    </row>
    <row r="850" spans="1:7" ht="15">
      <c r="A850" s="112"/>
      <c r="B850" s="113"/>
      <c r="C850" s="114"/>
      <c r="D850" s="114"/>
      <c r="E850" s="114"/>
      <c r="F850" s="114"/>
      <c r="G850" s="114"/>
    </row>
    <row r="851" spans="1:7" ht="15">
      <c r="A851" s="112"/>
      <c r="B851" s="113"/>
      <c r="C851" s="114"/>
      <c r="D851" s="114"/>
      <c r="E851" s="114"/>
      <c r="F851" s="114"/>
      <c r="G851" s="114"/>
    </row>
    <row r="852" spans="1:7" ht="15">
      <c r="A852" s="112"/>
      <c r="B852" s="113"/>
      <c r="C852" s="114"/>
      <c r="D852" s="114"/>
      <c r="E852" s="114"/>
      <c r="F852" s="114"/>
      <c r="G852" s="114"/>
    </row>
    <row r="853" spans="1:7" ht="15">
      <c r="A853" s="112"/>
      <c r="B853" s="113"/>
      <c r="C853" s="114"/>
      <c r="D853" s="114"/>
      <c r="E853" s="114"/>
      <c r="F853" s="114"/>
      <c r="G853" s="114"/>
    </row>
    <row r="854" spans="1:7" ht="15">
      <c r="A854" s="112"/>
      <c r="B854" s="113"/>
      <c r="C854" s="114"/>
      <c r="D854" s="114"/>
      <c r="E854" s="114"/>
      <c r="F854" s="114"/>
      <c r="G854" s="114"/>
    </row>
    <row r="855" spans="1:7" ht="15">
      <c r="A855" s="112"/>
      <c r="B855" s="113"/>
      <c r="C855" s="114"/>
      <c r="D855" s="114"/>
      <c r="E855" s="114"/>
      <c r="F855" s="114"/>
      <c r="G855" s="114"/>
    </row>
    <row r="856" spans="1:7" ht="15">
      <c r="A856" s="112"/>
      <c r="B856" s="113"/>
      <c r="C856" s="114"/>
      <c r="D856" s="114"/>
      <c r="E856" s="114"/>
      <c r="F856" s="114"/>
      <c r="G856" s="114"/>
    </row>
    <row r="857" spans="1:7" ht="15">
      <c r="A857" s="112"/>
      <c r="B857" s="113"/>
      <c r="C857" s="114"/>
      <c r="D857" s="114"/>
      <c r="E857" s="114"/>
      <c r="F857" s="114"/>
      <c r="G857" s="114"/>
    </row>
    <row r="858" spans="1:7" ht="15">
      <c r="A858" s="112"/>
      <c r="B858" s="113"/>
      <c r="C858" s="114"/>
      <c r="D858" s="114"/>
      <c r="E858" s="114"/>
      <c r="F858" s="114"/>
      <c r="G858" s="114"/>
    </row>
    <row r="859" spans="1:7" ht="15">
      <c r="A859" s="112"/>
      <c r="B859" s="113"/>
      <c r="C859" s="114"/>
      <c r="D859" s="114"/>
      <c r="E859" s="114"/>
      <c r="F859" s="114"/>
      <c r="G859" s="114"/>
    </row>
    <row r="860" spans="1:7" ht="15">
      <c r="A860" s="112"/>
      <c r="B860" s="113"/>
      <c r="C860" s="114"/>
      <c r="D860" s="114"/>
      <c r="E860" s="114"/>
      <c r="F860" s="114"/>
      <c r="G860" s="114"/>
    </row>
    <row r="861" spans="1:7" ht="15">
      <c r="A861" s="112"/>
      <c r="B861" s="113"/>
      <c r="C861" s="114"/>
      <c r="D861" s="114"/>
      <c r="E861" s="114"/>
      <c r="F861" s="114"/>
      <c r="G861" s="114"/>
    </row>
    <row r="862" spans="1:7" ht="15">
      <c r="A862" s="112"/>
      <c r="B862" s="113"/>
      <c r="C862" s="114"/>
      <c r="D862" s="114"/>
      <c r="E862" s="114"/>
      <c r="F862" s="114"/>
      <c r="G862" s="114"/>
    </row>
    <row r="863" spans="1:7" ht="15">
      <c r="A863" s="112"/>
      <c r="B863" s="113"/>
      <c r="C863" s="114"/>
      <c r="D863" s="114"/>
      <c r="E863" s="114"/>
      <c r="F863" s="114"/>
      <c r="G863" s="114"/>
    </row>
    <row r="864" spans="1:7" ht="15">
      <c r="A864" s="112"/>
      <c r="B864" s="113"/>
      <c r="C864" s="114"/>
      <c r="D864" s="114"/>
      <c r="E864" s="114"/>
      <c r="F864" s="114"/>
      <c r="G864" s="114"/>
    </row>
    <row r="865" spans="1:7" ht="15">
      <c r="A865" s="112"/>
      <c r="B865" s="113"/>
      <c r="C865" s="114"/>
      <c r="D865" s="114"/>
      <c r="E865" s="114"/>
      <c r="F865" s="114"/>
      <c r="G865" s="114"/>
    </row>
    <row r="866" spans="1:7" ht="15">
      <c r="A866" s="112"/>
      <c r="B866" s="113"/>
      <c r="C866" s="114"/>
      <c r="D866" s="114"/>
      <c r="E866" s="114"/>
      <c r="F866" s="114"/>
      <c r="G866" s="114"/>
    </row>
    <row r="867" spans="1:7" ht="15">
      <c r="A867" s="112"/>
      <c r="B867" s="113"/>
      <c r="C867" s="114"/>
      <c r="D867" s="114"/>
      <c r="E867" s="114"/>
      <c r="F867" s="114"/>
      <c r="G867" s="114"/>
    </row>
    <row r="868" spans="1:7" ht="15">
      <c r="A868" s="112"/>
      <c r="B868" s="113"/>
      <c r="C868" s="114"/>
      <c r="D868" s="114"/>
      <c r="E868" s="114"/>
      <c r="F868" s="114"/>
      <c r="G868" s="114"/>
    </row>
    <row r="869" spans="1:7" ht="15">
      <c r="A869" s="112"/>
      <c r="B869" s="113"/>
      <c r="C869" s="114"/>
      <c r="D869" s="114"/>
      <c r="E869" s="114"/>
      <c r="F869" s="114"/>
      <c r="G869" s="114"/>
    </row>
    <row r="870" spans="1:7" ht="15">
      <c r="A870" s="112"/>
      <c r="B870" s="113"/>
      <c r="C870" s="114"/>
      <c r="D870" s="114"/>
      <c r="E870" s="114"/>
      <c r="F870" s="114"/>
      <c r="G870" s="114"/>
    </row>
    <row r="871" spans="1:7" ht="15">
      <c r="A871" s="112"/>
      <c r="B871" s="113"/>
      <c r="C871" s="114"/>
      <c r="D871" s="114"/>
      <c r="E871" s="114"/>
      <c r="F871" s="114"/>
      <c r="G871" s="114"/>
    </row>
    <row r="872" spans="1:7" ht="15">
      <c r="A872" s="112"/>
      <c r="B872" s="113"/>
      <c r="C872" s="114"/>
      <c r="D872" s="114"/>
      <c r="E872" s="114"/>
      <c r="F872" s="114"/>
      <c r="G872" s="114"/>
    </row>
    <row r="873" spans="1:7" ht="15">
      <c r="A873" s="112"/>
      <c r="B873" s="113"/>
      <c r="C873" s="114"/>
      <c r="D873" s="114"/>
      <c r="E873" s="114"/>
      <c r="F873" s="114"/>
      <c r="G873" s="114"/>
    </row>
    <row r="874" spans="1:7" ht="15">
      <c r="A874" s="112"/>
      <c r="B874" s="113"/>
      <c r="C874" s="114"/>
      <c r="D874" s="114"/>
      <c r="E874" s="114"/>
      <c r="F874" s="114"/>
      <c r="G874" s="114"/>
    </row>
    <row r="875" spans="1:7" ht="15">
      <c r="A875" s="112"/>
      <c r="B875" s="113"/>
      <c r="C875" s="114"/>
      <c r="D875" s="114"/>
      <c r="E875" s="114"/>
      <c r="F875" s="114"/>
      <c r="G875" s="114"/>
    </row>
    <row r="876" spans="1:7" ht="15">
      <c r="A876" s="112"/>
      <c r="B876" s="113"/>
      <c r="C876" s="114"/>
      <c r="D876" s="114"/>
      <c r="E876" s="114"/>
      <c r="F876" s="114"/>
      <c r="G876" s="114"/>
    </row>
    <row r="877" spans="1:7" ht="15">
      <c r="A877" s="112"/>
      <c r="B877" s="113"/>
      <c r="C877" s="114"/>
      <c r="D877" s="114"/>
      <c r="E877" s="114"/>
      <c r="F877" s="114"/>
      <c r="G877" s="114"/>
    </row>
    <row r="878" spans="1:7" ht="15">
      <c r="A878" s="112"/>
      <c r="B878" s="113"/>
      <c r="C878" s="114"/>
      <c r="D878" s="114"/>
      <c r="E878" s="114"/>
      <c r="F878" s="114"/>
      <c r="G878" s="114"/>
    </row>
    <row r="879" spans="1:7" ht="15">
      <c r="A879" s="112"/>
      <c r="B879" s="113"/>
      <c r="C879" s="114"/>
      <c r="D879" s="114"/>
      <c r="E879" s="114"/>
      <c r="F879" s="114"/>
      <c r="G879" s="114"/>
    </row>
    <row r="880" spans="1:7" ht="15">
      <c r="A880" s="112"/>
      <c r="B880" s="113"/>
      <c r="C880" s="114"/>
      <c r="D880" s="114"/>
      <c r="E880" s="114"/>
      <c r="F880" s="114"/>
      <c r="G880" s="114"/>
    </row>
    <row r="881" spans="1:7" ht="15">
      <c r="A881" s="112"/>
      <c r="B881" s="113"/>
      <c r="C881" s="114"/>
      <c r="D881" s="114"/>
      <c r="E881" s="114"/>
      <c r="F881" s="114"/>
      <c r="G881" s="114"/>
    </row>
    <row r="882" spans="1:7" ht="15">
      <c r="A882" s="112"/>
      <c r="B882" s="113"/>
      <c r="C882" s="114"/>
      <c r="D882" s="114"/>
      <c r="E882" s="114"/>
      <c r="F882" s="114"/>
      <c r="G882" s="114"/>
    </row>
    <row r="883" spans="1:7" ht="15">
      <c r="A883" s="112"/>
      <c r="B883" s="113"/>
      <c r="C883" s="114"/>
      <c r="D883" s="114"/>
      <c r="E883" s="114"/>
      <c r="F883" s="114"/>
      <c r="G883" s="114"/>
    </row>
    <row r="884" spans="1:7" ht="15">
      <c r="A884" s="112"/>
      <c r="B884" s="113"/>
      <c r="C884" s="114"/>
      <c r="D884" s="114"/>
      <c r="E884" s="114"/>
      <c r="F884" s="114"/>
      <c r="G884" s="114"/>
    </row>
    <row r="885" spans="1:7" ht="15">
      <c r="A885" s="112"/>
      <c r="B885" s="113"/>
      <c r="C885" s="114"/>
      <c r="D885" s="114"/>
      <c r="E885" s="114"/>
      <c r="F885" s="114"/>
      <c r="G885" s="114"/>
    </row>
    <row r="886" spans="1:7" ht="15">
      <c r="A886" s="112"/>
      <c r="B886" s="113"/>
      <c r="C886" s="114"/>
      <c r="D886" s="114"/>
      <c r="E886" s="114"/>
      <c r="F886" s="114"/>
      <c r="G886" s="114"/>
    </row>
    <row r="887" spans="1:7" ht="15">
      <c r="A887" s="112"/>
      <c r="B887" s="113"/>
      <c r="C887" s="114"/>
      <c r="D887" s="114"/>
      <c r="E887" s="114"/>
      <c r="F887" s="114"/>
      <c r="G887" s="114"/>
    </row>
    <row r="888" spans="1:7" ht="15">
      <c r="A888" s="112"/>
      <c r="B888" s="113"/>
      <c r="C888" s="114"/>
      <c r="D888" s="114"/>
      <c r="E888" s="114"/>
      <c r="F888" s="114"/>
      <c r="G888" s="114"/>
    </row>
    <row r="889" spans="1:7" ht="15">
      <c r="A889" s="112"/>
      <c r="B889" s="113"/>
      <c r="C889" s="114"/>
      <c r="D889" s="114"/>
      <c r="E889" s="114"/>
      <c r="F889" s="114"/>
      <c r="G889" s="114"/>
    </row>
    <row r="890" spans="1:7" ht="15">
      <c r="A890" s="112"/>
      <c r="B890" s="113"/>
      <c r="C890" s="114"/>
      <c r="D890" s="114"/>
      <c r="E890" s="114"/>
      <c r="F890" s="114"/>
      <c r="G890" s="114"/>
    </row>
    <row r="891" spans="1:7" ht="15">
      <c r="A891" s="112"/>
      <c r="B891" s="113"/>
      <c r="C891" s="114"/>
      <c r="D891" s="114"/>
      <c r="E891" s="114"/>
      <c r="F891" s="114"/>
      <c r="G891" s="114"/>
    </row>
    <row r="892" spans="1:7" ht="15">
      <c r="A892" s="112"/>
      <c r="B892" s="113"/>
      <c r="C892" s="114"/>
      <c r="D892" s="114"/>
      <c r="E892" s="114"/>
      <c r="F892" s="114"/>
      <c r="G892" s="114"/>
    </row>
    <row r="893" spans="1:7" ht="15">
      <c r="A893" s="112"/>
      <c r="B893" s="113"/>
      <c r="C893" s="114"/>
      <c r="D893" s="114"/>
      <c r="E893" s="114"/>
      <c r="F893" s="114"/>
      <c r="G893" s="114"/>
    </row>
    <row r="894" spans="1:7" ht="15">
      <c r="A894" s="112"/>
      <c r="B894" s="113"/>
      <c r="C894" s="114"/>
      <c r="D894" s="114"/>
      <c r="E894" s="114"/>
      <c r="F894" s="114"/>
      <c r="G894" s="114"/>
    </row>
    <row r="895" spans="1:7" ht="15">
      <c r="A895" s="112"/>
      <c r="B895" s="113"/>
      <c r="C895" s="114"/>
      <c r="D895" s="114"/>
      <c r="E895" s="114"/>
      <c r="F895" s="114"/>
      <c r="G895" s="114"/>
    </row>
    <row r="896" spans="1:7" ht="15">
      <c r="A896" s="112"/>
      <c r="B896" s="113"/>
      <c r="C896" s="114"/>
      <c r="D896" s="114"/>
      <c r="E896" s="114"/>
      <c r="F896" s="114"/>
      <c r="G896" s="114"/>
    </row>
    <row r="897" spans="1:7" ht="15">
      <c r="A897" s="112"/>
      <c r="B897" s="113"/>
      <c r="C897" s="114"/>
      <c r="D897" s="114"/>
      <c r="E897" s="114"/>
      <c r="F897" s="114"/>
      <c r="G897" s="114"/>
    </row>
    <row r="898" spans="1:7" ht="15">
      <c r="A898" s="112"/>
      <c r="B898" s="113"/>
      <c r="C898" s="114"/>
      <c r="D898" s="114"/>
      <c r="E898" s="114"/>
      <c r="F898" s="114"/>
      <c r="G898" s="114"/>
    </row>
    <row r="899" spans="1:7" ht="15">
      <c r="A899" s="112"/>
      <c r="B899" s="113"/>
      <c r="C899" s="114"/>
      <c r="D899" s="114"/>
      <c r="E899" s="114"/>
      <c r="F899" s="114"/>
      <c r="G899" s="114"/>
    </row>
    <row r="900" spans="1:7" ht="15">
      <c r="A900" s="112"/>
      <c r="B900" s="113"/>
      <c r="C900" s="114"/>
      <c r="D900" s="114"/>
      <c r="E900" s="114"/>
      <c r="F900" s="114"/>
      <c r="G900" s="114"/>
    </row>
    <row r="901" spans="1:7" ht="15">
      <c r="A901" s="112"/>
      <c r="B901" s="113"/>
      <c r="C901" s="114"/>
      <c r="D901" s="114"/>
      <c r="E901" s="114"/>
      <c r="F901" s="114"/>
      <c r="G901" s="114"/>
    </row>
    <row r="902" spans="1:7" ht="15">
      <c r="A902" s="112"/>
      <c r="B902" s="113"/>
      <c r="C902" s="114"/>
      <c r="D902" s="114"/>
      <c r="E902" s="114"/>
      <c r="F902" s="114"/>
      <c r="G902" s="114"/>
    </row>
    <row r="903" spans="1:7" ht="15">
      <c r="A903" s="112"/>
      <c r="B903" s="113"/>
      <c r="C903" s="114"/>
      <c r="D903" s="114"/>
      <c r="E903" s="114"/>
      <c r="F903" s="114"/>
      <c r="G903" s="114"/>
    </row>
    <row r="904" spans="1:7" ht="15">
      <c r="A904" s="112"/>
      <c r="B904" s="113"/>
      <c r="C904" s="114"/>
      <c r="D904" s="114"/>
      <c r="E904" s="114"/>
      <c r="F904" s="114"/>
      <c r="G904" s="114"/>
    </row>
    <row r="905" spans="1:7" ht="15">
      <c r="A905" s="112"/>
      <c r="B905" s="113"/>
      <c r="C905" s="114"/>
      <c r="D905" s="114"/>
      <c r="E905" s="114"/>
      <c r="F905" s="114"/>
      <c r="G905" s="114"/>
    </row>
    <row r="906" spans="1:7" ht="15">
      <c r="A906" s="112"/>
      <c r="B906" s="113"/>
      <c r="C906" s="114"/>
      <c r="D906" s="114"/>
      <c r="E906" s="114"/>
      <c r="F906" s="114"/>
      <c r="G906" s="114"/>
    </row>
    <row r="907" spans="1:7" ht="15">
      <c r="A907" s="112"/>
      <c r="B907" s="113"/>
      <c r="C907" s="114"/>
      <c r="D907" s="114"/>
      <c r="E907" s="114"/>
      <c r="F907" s="114"/>
      <c r="G907" s="114"/>
    </row>
    <row r="908" spans="1:7" ht="15">
      <c r="A908" s="112"/>
      <c r="B908" s="113"/>
      <c r="C908" s="114"/>
      <c r="D908" s="114"/>
      <c r="E908" s="114"/>
      <c r="F908" s="114"/>
      <c r="G908" s="114"/>
    </row>
    <row r="909" spans="1:7" ht="15">
      <c r="A909" s="112"/>
      <c r="B909" s="113"/>
      <c r="C909" s="114"/>
      <c r="D909" s="114"/>
      <c r="E909" s="114"/>
      <c r="F909" s="114"/>
      <c r="G909" s="114"/>
    </row>
    <row r="910" spans="1:7" ht="15">
      <c r="A910" s="112"/>
      <c r="B910" s="113"/>
      <c r="C910" s="114"/>
      <c r="D910" s="114"/>
      <c r="E910" s="114"/>
      <c r="F910" s="114"/>
      <c r="G910" s="114"/>
    </row>
    <row r="911" spans="1:7" ht="15">
      <c r="A911" s="112"/>
      <c r="B911" s="113"/>
      <c r="C911" s="114"/>
      <c r="D911" s="114"/>
      <c r="E911" s="114"/>
      <c r="F911" s="114"/>
      <c r="G911" s="114"/>
    </row>
    <row r="912" spans="1:7" ht="15">
      <c r="A912" s="112"/>
      <c r="B912" s="113"/>
      <c r="C912" s="114"/>
      <c r="D912" s="114"/>
      <c r="E912" s="114"/>
      <c r="F912" s="114"/>
      <c r="G912" s="114"/>
    </row>
    <row r="913" spans="1:7" ht="15">
      <c r="A913" s="112"/>
      <c r="B913" s="113"/>
      <c r="C913" s="114"/>
      <c r="D913" s="114"/>
      <c r="E913" s="114"/>
      <c r="F913" s="114"/>
      <c r="G913" s="114"/>
    </row>
    <row r="914" spans="1:7" ht="15">
      <c r="A914" s="112"/>
      <c r="B914" s="113"/>
      <c r="C914" s="114"/>
      <c r="D914" s="114"/>
      <c r="E914" s="114"/>
      <c r="F914" s="114"/>
      <c r="G914" s="114"/>
    </row>
    <row r="915" spans="1:7" ht="15">
      <c r="A915" s="112"/>
      <c r="B915" s="113"/>
      <c r="C915" s="114"/>
      <c r="D915" s="114"/>
      <c r="E915" s="114"/>
      <c r="F915" s="114"/>
      <c r="G915" s="114"/>
    </row>
    <row r="916" spans="1:7" ht="15">
      <c r="A916" s="112"/>
      <c r="B916" s="113"/>
      <c r="C916" s="114"/>
      <c r="D916" s="114"/>
      <c r="E916" s="114"/>
      <c r="F916" s="114"/>
      <c r="G916" s="114"/>
    </row>
    <row r="917" spans="1:7" ht="15">
      <c r="A917" s="112"/>
      <c r="B917" s="113"/>
      <c r="C917" s="114"/>
      <c r="D917" s="114"/>
      <c r="E917" s="114"/>
      <c r="F917" s="114"/>
      <c r="G917" s="114"/>
    </row>
    <row r="918" spans="1:7" ht="15">
      <c r="A918" s="112"/>
      <c r="B918" s="113"/>
      <c r="C918" s="114"/>
      <c r="D918" s="114"/>
      <c r="E918" s="114"/>
      <c r="F918" s="114"/>
      <c r="G918" s="114"/>
    </row>
    <row r="919" spans="1:7" ht="15">
      <c r="A919" s="112"/>
      <c r="B919" s="113"/>
      <c r="C919" s="114"/>
      <c r="D919" s="114"/>
      <c r="E919" s="114"/>
      <c r="F919" s="114"/>
      <c r="G919" s="114"/>
    </row>
    <row r="920" spans="1:7" ht="15">
      <c r="A920" s="112"/>
      <c r="B920" s="113"/>
      <c r="C920" s="114"/>
      <c r="D920" s="114"/>
      <c r="E920" s="114"/>
      <c r="F920" s="114"/>
      <c r="G920" s="114"/>
    </row>
    <row r="921" spans="1:7" ht="15">
      <c r="A921" s="112"/>
      <c r="B921" s="113"/>
      <c r="C921" s="114"/>
      <c r="D921" s="114"/>
      <c r="E921" s="114"/>
      <c r="F921" s="114"/>
      <c r="G921" s="114"/>
    </row>
    <row r="922" spans="1:7" ht="15">
      <c r="A922" s="112"/>
      <c r="B922" s="113"/>
      <c r="C922" s="114"/>
      <c r="D922" s="114"/>
      <c r="E922" s="114"/>
      <c r="F922" s="114"/>
      <c r="G922" s="114"/>
    </row>
    <row r="923" spans="1:7" ht="15">
      <c r="A923" s="112"/>
      <c r="B923" s="113"/>
      <c r="C923" s="114"/>
      <c r="D923" s="114"/>
      <c r="E923" s="114"/>
      <c r="F923" s="114"/>
      <c r="G923" s="114"/>
    </row>
    <row r="924" spans="1:7" ht="15">
      <c r="A924" s="112"/>
      <c r="B924" s="113"/>
      <c r="C924" s="114"/>
      <c r="D924" s="114"/>
      <c r="E924" s="114"/>
      <c r="F924" s="114"/>
      <c r="G924" s="114"/>
    </row>
    <row r="925" spans="1:7" ht="15">
      <c r="A925" s="112"/>
      <c r="B925" s="113"/>
      <c r="C925" s="114"/>
      <c r="D925" s="114"/>
      <c r="E925" s="114"/>
      <c r="F925" s="114"/>
      <c r="G925" s="114"/>
    </row>
    <row r="926" spans="1:7" ht="15">
      <c r="A926" s="112"/>
      <c r="B926" s="113"/>
      <c r="C926" s="114"/>
      <c r="D926" s="114"/>
      <c r="E926" s="114"/>
      <c r="F926" s="114"/>
      <c r="G926" s="114"/>
    </row>
    <row r="927" spans="1:7" ht="15">
      <c r="A927" s="112"/>
      <c r="B927" s="113"/>
      <c r="C927" s="114"/>
      <c r="D927" s="114"/>
      <c r="E927" s="114"/>
      <c r="F927" s="114"/>
      <c r="G927" s="114"/>
    </row>
    <row r="928" spans="1:7" ht="15">
      <c r="A928" s="112"/>
      <c r="B928" s="113"/>
      <c r="C928" s="114"/>
      <c r="D928" s="114"/>
      <c r="E928" s="114"/>
      <c r="F928" s="114"/>
      <c r="G928" s="114"/>
    </row>
    <row r="929" spans="1:7" ht="15">
      <c r="A929" s="112"/>
      <c r="B929" s="113"/>
      <c r="C929" s="114"/>
      <c r="D929" s="114"/>
      <c r="E929" s="114"/>
      <c r="F929" s="114"/>
      <c r="G929" s="114"/>
    </row>
    <row r="930" spans="1:7" ht="15">
      <c r="A930" s="112"/>
      <c r="B930" s="113"/>
      <c r="C930" s="114"/>
      <c r="D930" s="114"/>
      <c r="E930" s="114"/>
      <c r="F930" s="114"/>
      <c r="G930" s="114"/>
    </row>
    <row r="931" spans="1:7" ht="15">
      <c r="A931" s="112"/>
      <c r="B931" s="113"/>
      <c r="C931" s="114"/>
      <c r="D931" s="114"/>
      <c r="E931" s="114"/>
      <c r="F931" s="114"/>
      <c r="G931" s="114"/>
    </row>
    <row r="932" spans="1:7" ht="15">
      <c r="A932" s="112"/>
      <c r="B932" s="113"/>
      <c r="C932" s="114"/>
      <c r="D932" s="114"/>
      <c r="E932" s="114"/>
      <c r="F932" s="114"/>
      <c r="G932" s="114"/>
    </row>
    <row r="933" spans="1:7" ht="15">
      <c r="A933" s="112"/>
      <c r="B933" s="113"/>
      <c r="C933" s="114"/>
      <c r="D933" s="114"/>
      <c r="E933" s="114"/>
      <c r="F933" s="114"/>
      <c r="G933" s="114"/>
    </row>
    <row r="934" spans="1:7" ht="15">
      <c r="A934" s="112"/>
      <c r="B934" s="113"/>
      <c r="C934" s="114"/>
      <c r="D934" s="114"/>
      <c r="E934" s="114"/>
      <c r="F934" s="114"/>
      <c r="G934" s="114"/>
    </row>
    <row r="935" spans="1:7" ht="15">
      <c r="A935" s="112"/>
      <c r="B935" s="113"/>
      <c r="C935" s="114"/>
      <c r="D935" s="114"/>
      <c r="E935" s="114"/>
      <c r="F935" s="114"/>
      <c r="G935" s="114"/>
    </row>
    <row r="936" spans="1:7" ht="15">
      <c r="A936" s="112"/>
      <c r="B936" s="113"/>
      <c r="C936" s="114"/>
      <c r="D936" s="114"/>
      <c r="E936" s="114"/>
      <c r="F936" s="114"/>
      <c r="G936" s="114"/>
    </row>
    <row r="937" spans="1:7" ht="15">
      <c r="A937" s="112"/>
      <c r="B937" s="113"/>
      <c r="C937" s="114"/>
      <c r="D937" s="114"/>
      <c r="E937" s="114"/>
      <c r="F937" s="114"/>
      <c r="G937" s="114"/>
    </row>
    <row r="938" spans="1:7" ht="15">
      <c r="A938" s="112"/>
      <c r="B938" s="113"/>
      <c r="C938" s="114"/>
      <c r="D938" s="114"/>
      <c r="E938" s="114"/>
      <c r="F938" s="114"/>
      <c r="G938" s="114"/>
    </row>
    <row r="939" spans="1:7" ht="15">
      <c r="A939" s="112"/>
      <c r="B939" s="113"/>
      <c r="C939" s="114"/>
      <c r="D939" s="114"/>
      <c r="E939" s="114"/>
      <c r="F939" s="114"/>
      <c r="G939" s="114"/>
    </row>
    <row r="940" spans="1:7" ht="15">
      <c r="A940" s="112"/>
      <c r="B940" s="113"/>
      <c r="C940" s="114"/>
      <c r="D940" s="114"/>
      <c r="E940" s="114"/>
      <c r="F940" s="114"/>
      <c r="G940" s="114"/>
    </row>
    <row r="941" spans="1:7" ht="15">
      <c r="A941" s="112"/>
      <c r="B941" s="113"/>
      <c r="C941" s="114"/>
      <c r="D941" s="114"/>
      <c r="E941" s="114"/>
      <c r="F941" s="114"/>
      <c r="G941" s="114"/>
    </row>
    <row r="942" spans="1:7" ht="15">
      <c r="A942" s="112"/>
      <c r="B942" s="113"/>
      <c r="C942" s="114"/>
      <c r="D942" s="114"/>
      <c r="E942" s="114"/>
      <c r="F942" s="114"/>
      <c r="G942" s="114"/>
    </row>
    <row r="943" spans="1:7" ht="15">
      <c r="A943" s="112"/>
      <c r="B943" s="113"/>
      <c r="C943" s="114"/>
      <c r="D943" s="114"/>
      <c r="E943" s="114"/>
      <c r="F943" s="114"/>
      <c r="G943" s="114"/>
    </row>
    <row r="944" spans="1:7" ht="15">
      <c r="A944" s="112"/>
      <c r="B944" s="113"/>
      <c r="C944" s="114"/>
      <c r="D944" s="114"/>
      <c r="E944" s="114"/>
      <c r="F944" s="114"/>
      <c r="G944" s="114"/>
    </row>
    <row r="945" spans="1:7" ht="15">
      <c r="A945" s="112"/>
      <c r="B945" s="113"/>
      <c r="C945" s="114"/>
      <c r="D945" s="114"/>
      <c r="E945" s="114"/>
      <c r="F945" s="114"/>
      <c r="G945" s="114"/>
    </row>
    <row r="946" spans="1:7" ht="15">
      <c r="A946" s="112"/>
      <c r="B946" s="113"/>
      <c r="C946" s="114"/>
      <c r="D946" s="114"/>
      <c r="E946" s="114"/>
      <c r="F946" s="114"/>
      <c r="G946" s="114"/>
    </row>
    <row r="947" spans="1:7" ht="15">
      <c r="A947" s="112"/>
      <c r="B947" s="113"/>
      <c r="C947" s="114"/>
      <c r="D947" s="114"/>
      <c r="E947" s="114"/>
      <c r="F947" s="114"/>
      <c r="G947" s="114"/>
    </row>
    <row r="948" spans="1:7" ht="15">
      <c r="A948" s="112"/>
      <c r="B948" s="113"/>
      <c r="C948" s="114"/>
      <c r="D948" s="114"/>
      <c r="E948" s="114"/>
      <c r="F948" s="114"/>
      <c r="G948" s="114"/>
    </row>
    <row r="949" spans="1:7" ht="15">
      <c r="A949" s="112"/>
      <c r="B949" s="113"/>
      <c r="C949" s="114"/>
      <c r="D949" s="114"/>
      <c r="E949" s="114"/>
      <c r="F949" s="114"/>
      <c r="G949" s="114"/>
    </row>
    <row r="950" spans="1:7" ht="15">
      <c r="A950" s="112"/>
      <c r="B950" s="113"/>
      <c r="C950" s="114"/>
      <c r="D950" s="114"/>
      <c r="E950" s="114"/>
      <c r="F950" s="114"/>
      <c r="G950" s="114"/>
    </row>
    <row r="951" spans="1:7" ht="15">
      <c r="A951" s="112"/>
      <c r="B951" s="113"/>
      <c r="C951" s="114"/>
      <c r="D951" s="114"/>
      <c r="E951" s="114"/>
      <c r="F951" s="114"/>
      <c r="G951" s="114"/>
    </row>
    <row r="952" spans="1:7" ht="15">
      <c r="A952" s="112"/>
      <c r="B952" s="113"/>
      <c r="C952" s="114"/>
      <c r="D952" s="114"/>
      <c r="E952" s="114"/>
      <c r="F952" s="114"/>
      <c r="G952" s="114"/>
    </row>
    <row r="953" spans="1:7" ht="15">
      <c r="A953" s="112"/>
      <c r="B953" s="113"/>
      <c r="C953" s="114"/>
      <c r="D953" s="114"/>
      <c r="E953" s="114"/>
      <c r="F953" s="114"/>
      <c r="G953" s="114"/>
    </row>
    <row r="954" spans="1:7" ht="15">
      <c r="A954" s="112"/>
      <c r="B954" s="113"/>
      <c r="C954" s="114"/>
      <c r="D954" s="114"/>
      <c r="E954" s="114"/>
      <c r="F954" s="114"/>
      <c r="G954" s="114"/>
    </row>
    <row r="955" spans="1:7" ht="15">
      <c r="A955" s="112"/>
      <c r="B955" s="113"/>
      <c r="C955" s="114"/>
      <c r="D955" s="114"/>
      <c r="E955" s="114"/>
      <c r="F955" s="114"/>
      <c r="G955" s="114"/>
    </row>
    <row r="956" spans="1:7" ht="15">
      <c r="A956" s="112"/>
      <c r="B956" s="113"/>
      <c r="C956" s="114"/>
      <c r="D956" s="114"/>
      <c r="E956" s="114"/>
      <c r="F956" s="114"/>
      <c r="G956" s="114"/>
    </row>
    <row r="957" spans="1:7" ht="15">
      <c r="A957" s="112"/>
      <c r="B957" s="113"/>
      <c r="C957" s="114"/>
      <c r="D957" s="114"/>
      <c r="E957" s="114"/>
      <c r="F957" s="114"/>
      <c r="G957" s="114"/>
    </row>
    <row r="958" spans="1:7" ht="15">
      <c r="A958" s="112"/>
      <c r="B958" s="113"/>
      <c r="C958" s="114"/>
      <c r="D958" s="114"/>
      <c r="E958" s="114"/>
      <c r="F958" s="114"/>
      <c r="G958" s="114"/>
    </row>
    <row r="959" spans="1:7" ht="15">
      <c r="A959" s="112"/>
      <c r="B959" s="113"/>
      <c r="C959" s="114"/>
      <c r="D959" s="114"/>
      <c r="E959" s="114"/>
      <c r="F959" s="114"/>
      <c r="G959" s="114"/>
    </row>
    <row r="960" spans="1:7" ht="15">
      <c r="A960" s="112"/>
      <c r="B960" s="113"/>
      <c r="C960" s="114"/>
      <c r="D960" s="114"/>
      <c r="E960" s="114"/>
      <c r="F960" s="114"/>
      <c r="G960" s="114"/>
    </row>
    <row r="961" spans="1:7" ht="15">
      <c r="A961" s="112"/>
      <c r="B961" s="113"/>
      <c r="C961" s="114"/>
      <c r="D961" s="114"/>
      <c r="E961" s="114"/>
      <c r="F961" s="114"/>
      <c r="G961" s="114"/>
    </row>
    <row r="962" spans="1:7" ht="15">
      <c r="A962" s="112"/>
      <c r="B962" s="113"/>
      <c r="C962" s="114"/>
      <c r="D962" s="114"/>
      <c r="E962" s="114"/>
      <c r="F962" s="114"/>
      <c r="G962" s="114"/>
    </row>
    <row r="963" spans="1:7" ht="15">
      <c r="A963" s="112"/>
      <c r="B963" s="113"/>
      <c r="C963" s="114"/>
      <c r="D963" s="114"/>
      <c r="E963" s="114"/>
      <c r="F963" s="114"/>
      <c r="G963" s="114"/>
    </row>
    <row r="964" spans="1:7" ht="15">
      <c r="A964" s="112"/>
      <c r="B964" s="113"/>
      <c r="C964" s="114"/>
      <c r="D964" s="114"/>
      <c r="E964" s="114"/>
      <c r="F964" s="114"/>
      <c r="G964" s="114"/>
    </row>
    <row r="965" spans="1:7" ht="15">
      <c r="A965" s="112"/>
      <c r="B965" s="113"/>
      <c r="C965" s="114"/>
      <c r="D965" s="114"/>
      <c r="E965" s="114"/>
      <c r="F965" s="114"/>
      <c r="G965" s="114"/>
    </row>
    <row r="966" spans="1:7" ht="15">
      <c r="A966" s="112"/>
      <c r="B966" s="113"/>
      <c r="C966" s="114"/>
      <c r="D966" s="114"/>
      <c r="E966" s="114"/>
      <c r="F966" s="114"/>
      <c r="G966" s="114"/>
    </row>
    <row r="967" spans="1:7" ht="15">
      <c r="A967" s="112"/>
      <c r="B967" s="113"/>
      <c r="C967" s="114"/>
      <c r="D967" s="114"/>
      <c r="E967" s="114"/>
      <c r="F967" s="114"/>
      <c r="G967" s="114"/>
    </row>
    <row r="968" spans="1:7" ht="15">
      <c r="A968" s="112"/>
      <c r="B968" s="113"/>
      <c r="C968" s="114"/>
      <c r="D968" s="114"/>
      <c r="E968" s="114"/>
      <c r="F968" s="114"/>
      <c r="G968" s="114"/>
    </row>
    <row r="969" spans="1:7" ht="15">
      <c r="A969" s="112"/>
      <c r="B969" s="113"/>
      <c r="C969" s="114"/>
      <c r="D969" s="114"/>
      <c r="E969" s="114"/>
      <c r="F969" s="114"/>
      <c r="G969" s="114"/>
    </row>
    <row r="970" spans="1:7" ht="15">
      <c r="A970" s="112"/>
      <c r="B970" s="113"/>
      <c r="C970" s="114"/>
      <c r="D970" s="114"/>
      <c r="E970" s="114"/>
      <c r="F970" s="114"/>
      <c r="G970" s="114"/>
    </row>
    <row r="971" spans="1:7" ht="15">
      <c r="A971" s="112"/>
      <c r="B971" s="113"/>
      <c r="C971" s="114"/>
      <c r="D971" s="114"/>
      <c r="E971" s="114"/>
      <c r="F971" s="114"/>
      <c r="G971" s="114"/>
    </row>
    <row r="972" spans="1:7" ht="15">
      <c r="A972" s="112"/>
      <c r="B972" s="113"/>
      <c r="C972" s="114"/>
      <c r="D972" s="114"/>
      <c r="E972" s="114"/>
      <c r="F972" s="114"/>
      <c r="G972" s="114"/>
    </row>
    <row r="973" spans="1:7" ht="15">
      <c r="A973" s="112"/>
      <c r="B973" s="113"/>
      <c r="C973" s="114"/>
      <c r="D973" s="114"/>
      <c r="E973" s="114"/>
      <c r="F973" s="114"/>
      <c r="G973" s="114"/>
    </row>
    <row r="974" spans="1:7" ht="15">
      <c r="A974" s="112"/>
      <c r="B974" s="113"/>
      <c r="C974" s="114"/>
      <c r="D974" s="114"/>
      <c r="E974" s="114"/>
      <c r="F974" s="114"/>
      <c r="G974" s="114"/>
    </row>
    <row r="975" spans="1:7" ht="15">
      <c r="A975" s="112"/>
      <c r="B975" s="113"/>
      <c r="C975" s="114"/>
      <c r="D975" s="114"/>
      <c r="E975" s="114"/>
      <c r="F975" s="114"/>
      <c r="G975" s="114"/>
    </row>
    <row r="976" spans="1:7" ht="15">
      <c r="A976" s="112"/>
      <c r="B976" s="113"/>
      <c r="C976" s="114"/>
      <c r="D976" s="114"/>
      <c r="E976" s="114"/>
      <c r="F976" s="114"/>
      <c r="G976" s="114"/>
    </row>
    <row r="977" spans="1:7" ht="15">
      <c r="A977" s="112"/>
      <c r="B977" s="113"/>
      <c r="C977" s="114"/>
      <c r="D977" s="114"/>
      <c r="E977" s="114"/>
      <c r="F977" s="114"/>
      <c r="G977" s="114"/>
    </row>
    <row r="978" spans="1:7" ht="15">
      <c r="A978" s="112"/>
      <c r="B978" s="113"/>
      <c r="C978" s="114"/>
      <c r="D978" s="114"/>
      <c r="E978" s="114"/>
      <c r="F978" s="114"/>
      <c r="G978" s="114"/>
    </row>
    <row r="979" spans="1:7" ht="15">
      <c r="A979" s="112"/>
      <c r="B979" s="113"/>
      <c r="C979" s="114"/>
      <c r="D979" s="114"/>
      <c r="E979" s="114"/>
      <c r="F979" s="114"/>
      <c r="G979" s="114"/>
    </row>
    <row r="980" spans="1:7" ht="15">
      <c r="A980" s="112"/>
      <c r="B980" s="113"/>
      <c r="C980" s="114"/>
      <c r="D980" s="114"/>
      <c r="E980" s="114"/>
      <c r="F980" s="114"/>
      <c r="G980" s="114"/>
    </row>
    <row r="981" spans="1:7" ht="15">
      <c r="A981" s="112"/>
      <c r="B981" s="113"/>
      <c r="C981" s="114"/>
      <c r="D981" s="114"/>
      <c r="E981" s="114"/>
      <c r="F981" s="114"/>
      <c r="G981" s="114"/>
    </row>
    <row r="982" spans="1:7" ht="15">
      <c r="A982" s="112"/>
      <c r="B982" s="113"/>
      <c r="C982" s="114"/>
      <c r="D982" s="114"/>
      <c r="E982" s="114"/>
      <c r="F982" s="114"/>
      <c r="G982" s="114"/>
    </row>
    <row r="983" spans="1:7" ht="15">
      <c r="A983" s="112"/>
      <c r="B983" s="113"/>
      <c r="C983" s="114"/>
      <c r="D983" s="114"/>
      <c r="E983" s="114"/>
      <c r="F983" s="114"/>
      <c r="G983" s="114"/>
    </row>
    <row r="984" spans="1:7" ht="15">
      <c r="A984" s="112"/>
      <c r="B984" s="113"/>
      <c r="C984" s="114"/>
      <c r="D984" s="114"/>
      <c r="E984" s="114"/>
      <c r="F984" s="114"/>
      <c r="G984" s="114"/>
    </row>
    <row r="985" spans="1:7" ht="15">
      <c r="A985" s="112"/>
      <c r="B985" s="113"/>
      <c r="C985" s="114"/>
      <c r="D985" s="114"/>
      <c r="E985" s="114"/>
      <c r="F985" s="114"/>
      <c r="G985" s="114"/>
    </row>
    <row r="986" spans="1:7" ht="15">
      <c r="A986" s="112"/>
      <c r="B986" s="113"/>
      <c r="C986" s="114"/>
      <c r="D986" s="114"/>
      <c r="E986" s="114"/>
      <c r="F986" s="114"/>
      <c r="G986" s="114"/>
    </row>
    <row r="987" spans="1:7" ht="15">
      <c r="A987" s="112"/>
      <c r="B987" s="113"/>
      <c r="C987" s="114"/>
      <c r="D987" s="114"/>
      <c r="E987" s="114"/>
      <c r="F987" s="114"/>
      <c r="G987" s="114"/>
    </row>
    <row r="988" spans="1:7" ht="15">
      <c r="A988" s="112"/>
      <c r="B988" s="113"/>
      <c r="C988" s="114"/>
      <c r="D988" s="114"/>
      <c r="E988" s="114"/>
      <c r="F988" s="114"/>
      <c r="G988" s="114"/>
    </row>
    <row r="989" spans="1:7" ht="15">
      <c r="A989" s="112"/>
      <c r="B989" s="113"/>
      <c r="C989" s="114"/>
      <c r="D989" s="114"/>
      <c r="E989" s="114"/>
      <c r="F989" s="114"/>
      <c r="G989" s="114"/>
    </row>
    <row r="990" spans="1:7" ht="15">
      <c r="A990" s="112"/>
      <c r="B990" s="113"/>
      <c r="C990" s="114"/>
      <c r="D990" s="114"/>
      <c r="E990" s="114"/>
      <c r="F990" s="114"/>
      <c r="G990" s="114"/>
    </row>
    <row r="991" spans="1:7" ht="15">
      <c r="A991" s="112"/>
      <c r="B991" s="113"/>
      <c r="C991" s="114"/>
      <c r="D991" s="114"/>
      <c r="E991" s="114"/>
      <c r="F991" s="114"/>
      <c r="G991" s="114"/>
    </row>
    <row r="992" spans="1:7" ht="15">
      <c r="A992" s="112"/>
      <c r="B992" s="113"/>
      <c r="C992" s="114"/>
      <c r="D992" s="114"/>
      <c r="E992" s="114"/>
      <c r="F992" s="114"/>
      <c r="G992" s="114"/>
    </row>
    <row r="993" spans="1:7" ht="15">
      <c r="A993" s="112"/>
      <c r="B993" s="113"/>
      <c r="C993" s="114"/>
      <c r="D993" s="114"/>
      <c r="E993" s="114"/>
      <c r="F993" s="114"/>
      <c r="G993" s="114"/>
    </row>
    <row r="994" spans="1:7" ht="15">
      <c r="A994" s="112"/>
      <c r="B994" s="113"/>
      <c r="C994" s="114"/>
      <c r="D994" s="114"/>
      <c r="E994" s="114"/>
      <c r="F994" s="114"/>
      <c r="G994" s="114"/>
    </row>
    <row r="995" spans="1:7" ht="15">
      <c r="A995" s="112"/>
      <c r="B995" s="113"/>
      <c r="C995" s="114"/>
      <c r="D995" s="114"/>
      <c r="E995" s="114"/>
      <c r="F995" s="114"/>
      <c r="G995" s="114"/>
    </row>
    <row r="996" spans="1:7" ht="15">
      <c r="A996" s="112"/>
      <c r="B996" s="113"/>
      <c r="C996" s="114"/>
      <c r="D996" s="114"/>
      <c r="E996" s="114"/>
      <c r="F996" s="114"/>
      <c r="G996" s="114"/>
    </row>
    <row r="997" spans="1:7" ht="15">
      <c r="A997" s="112"/>
      <c r="B997" s="113"/>
      <c r="C997" s="114"/>
      <c r="D997" s="114"/>
      <c r="E997" s="114"/>
      <c r="F997" s="114"/>
      <c r="G997" s="114"/>
    </row>
    <row r="998" spans="1:7" ht="15">
      <c r="A998" s="112"/>
      <c r="B998" s="113"/>
      <c r="C998" s="114"/>
      <c r="D998" s="114"/>
      <c r="E998" s="114"/>
      <c r="F998" s="114"/>
      <c r="G998" s="114"/>
    </row>
    <row r="999" spans="1:7" ht="15">
      <c r="A999" s="112"/>
      <c r="B999" s="113"/>
      <c r="C999" s="114"/>
      <c r="D999" s="114"/>
      <c r="E999" s="114"/>
      <c r="F999" s="114"/>
      <c r="G999" s="114"/>
    </row>
    <row r="1000" spans="1:7" ht="15">
      <c r="A1000" s="112"/>
      <c r="B1000" s="113"/>
      <c r="C1000" s="114"/>
      <c r="D1000" s="114"/>
      <c r="E1000" s="114"/>
      <c r="F1000" s="114"/>
      <c r="G1000" s="114"/>
    </row>
    <row r="1001" spans="1:7" ht="15">
      <c r="A1001" s="112"/>
      <c r="B1001" s="113"/>
      <c r="C1001" s="114"/>
      <c r="D1001" s="114"/>
      <c r="E1001" s="114"/>
      <c r="F1001" s="114"/>
      <c r="G1001" s="114"/>
    </row>
    <row r="1002" spans="1:7" ht="15">
      <c r="A1002" s="112"/>
      <c r="B1002" s="113"/>
      <c r="C1002" s="114"/>
      <c r="D1002" s="114"/>
      <c r="E1002" s="114"/>
      <c r="F1002" s="114"/>
      <c r="G1002" s="114"/>
    </row>
    <row r="1003" spans="1:7" ht="15">
      <c r="A1003" s="112"/>
      <c r="B1003" s="113"/>
      <c r="C1003" s="114"/>
      <c r="D1003" s="114"/>
      <c r="E1003" s="114"/>
      <c r="F1003" s="114"/>
      <c r="G1003" s="114"/>
    </row>
    <row r="1004" spans="1:7" ht="15">
      <c r="A1004" s="112"/>
      <c r="B1004" s="113"/>
      <c r="C1004" s="114"/>
      <c r="D1004" s="114"/>
      <c r="E1004" s="114"/>
      <c r="F1004" s="114"/>
      <c r="G1004" s="114"/>
    </row>
    <row r="1005" spans="1:7" ht="15">
      <c r="A1005" s="112"/>
      <c r="B1005" s="113"/>
      <c r="C1005" s="114"/>
      <c r="D1005" s="114"/>
      <c r="E1005" s="114"/>
      <c r="F1005" s="114"/>
      <c r="G1005" s="114"/>
    </row>
    <row r="1006" spans="1:7" ht="15">
      <c r="A1006" s="112"/>
      <c r="B1006" s="113"/>
      <c r="C1006" s="114"/>
      <c r="D1006" s="114"/>
      <c r="E1006" s="114"/>
      <c r="F1006" s="114"/>
      <c r="G1006" s="114"/>
    </row>
    <row r="1007" spans="1:7" ht="15">
      <c r="A1007" s="112"/>
      <c r="B1007" s="113"/>
      <c r="C1007" s="114"/>
      <c r="D1007" s="114"/>
      <c r="E1007" s="114"/>
      <c r="F1007" s="114"/>
      <c r="G1007" s="114"/>
    </row>
    <row r="1008" spans="1:7" ht="15">
      <c r="A1008" s="112"/>
      <c r="B1008" s="113"/>
      <c r="C1008" s="114"/>
      <c r="D1008" s="114"/>
      <c r="E1008" s="114"/>
      <c r="F1008" s="114"/>
      <c r="G1008" s="114"/>
    </row>
    <row r="1009" spans="1:7" ht="15">
      <c r="A1009" s="112"/>
      <c r="B1009" s="113"/>
      <c r="C1009" s="114"/>
      <c r="D1009" s="114"/>
      <c r="E1009" s="114"/>
      <c r="F1009" s="114"/>
      <c r="G1009" s="114"/>
    </row>
    <row r="1010" spans="1:7" ht="15">
      <c r="A1010" s="112"/>
      <c r="B1010" s="113"/>
      <c r="C1010" s="114"/>
      <c r="D1010" s="114"/>
      <c r="E1010" s="114"/>
      <c r="F1010" s="114"/>
      <c r="G1010" s="114"/>
    </row>
    <row r="1011" spans="1:7" ht="15">
      <c r="A1011" s="112"/>
      <c r="B1011" s="113"/>
      <c r="C1011" s="114"/>
      <c r="D1011" s="114"/>
      <c r="E1011" s="114"/>
      <c r="F1011" s="114"/>
      <c r="G1011" s="114"/>
    </row>
    <row r="1012" spans="1:7" ht="15">
      <c r="A1012" s="112"/>
      <c r="B1012" s="113"/>
      <c r="C1012" s="114"/>
      <c r="D1012" s="114"/>
      <c r="E1012" s="114"/>
      <c r="F1012" s="114"/>
      <c r="G1012" s="114"/>
    </row>
    <row r="1013" spans="1:7" ht="15">
      <c r="A1013" s="112"/>
      <c r="B1013" s="113"/>
      <c r="C1013" s="114"/>
      <c r="D1013" s="114"/>
      <c r="E1013" s="114"/>
      <c r="F1013" s="114"/>
      <c r="G1013" s="114"/>
    </row>
    <row r="1014" spans="1:7" ht="15">
      <c r="A1014" s="112"/>
      <c r="B1014" s="113"/>
      <c r="C1014" s="114"/>
      <c r="D1014" s="114"/>
      <c r="E1014" s="114"/>
      <c r="F1014" s="114"/>
      <c r="G1014" s="114"/>
    </row>
    <row r="1015" spans="1:7" ht="15">
      <c r="A1015" s="112"/>
      <c r="B1015" s="113"/>
      <c r="C1015" s="114"/>
      <c r="D1015" s="114"/>
      <c r="E1015" s="114"/>
      <c r="F1015" s="114"/>
      <c r="G1015" s="114"/>
    </row>
    <row r="1016" spans="1:7" ht="15">
      <c r="A1016" s="112"/>
      <c r="B1016" s="113"/>
      <c r="C1016" s="114"/>
      <c r="D1016" s="114"/>
      <c r="E1016" s="114"/>
      <c r="F1016" s="114"/>
      <c r="G1016" s="114"/>
    </row>
    <row r="1017" spans="1:7" ht="15">
      <c r="A1017" s="112"/>
      <c r="B1017" s="113"/>
      <c r="C1017" s="114"/>
      <c r="D1017" s="114"/>
      <c r="E1017" s="114"/>
      <c r="F1017" s="114"/>
      <c r="G1017" s="114"/>
    </row>
    <row r="1018" spans="1:7" ht="15">
      <c r="A1018" s="112"/>
      <c r="B1018" s="113"/>
      <c r="C1018" s="114"/>
      <c r="D1018" s="114"/>
      <c r="E1018" s="114"/>
      <c r="F1018" s="114"/>
      <c r="G1018" s="114"/>
    </row>
    <row r="1019" spans="1:7" ht="15">
      <c r="A1019" s="112"/>
      <c r="B1019" s="113"/>
      <c r="C1019" s="114"/>
      <c r="D1019" s="114"/>
      <c r="E1019" s="114"/>
      <c r="F1019" s="114"/>
      <c r="G1019" s="114"/>
    </row>
    <row r="1020" spans="1:7" ht="15">
      <c r="A1020" s="112"/>
      <c r="B1020" s="113"/>
      <c r="C1020" s="114"/>
      <c r="D1020" s="114"/>
      <c r="E1020" s="114"/>
      <c r="F1020" s="114"/>
      <c r="G1020" s="114"/>
    </row>
    <row r="1021" spans="1:7" ht="15">
      <c r="A1021" s="112"/>
      <c r="B1021" s="113"/>
      <c r="C1021" s="114"/>
      <c r="D1021" s="114"/>
      <c r="E1021" s="114"/>
      <c r="F1021" s="114"/>
      <c r="G1021" s="114"/>
    </row>
    <row r="1022" spans="1:7" ht="15">
      <c r="A1022" s="112"/>
      <c r="B1022" s="113"/>
      <c r="C1022" s="114"/>
      <c r="D1022" s="114"/>
      <c r="E1022" s="114"/>
      <c r="F1022" s="114"/>
      <c r="G1022" s="114"/>
    </row>
    <row r="1023" spans="1:7" ht="15">
      <c r="A1023" s="112"/>
      <c r="B1023" s="113"/>
      <c r="C1023" s="114"/>
      <c r="D1023" s="114"/>
      <c r="E1023" s="114"/>
      <c r="F1023" s="114"/>
      <c r="G1023" s="114"/>
    </row>
    <row r="1024" spans="1:7" ht="15">
      <c r="A1024" s="112"/>
      <c r="B1024" s="113"/>
      <c r="C1024" s="114"/>
      <c r="D1024" s="114"/>
      <c r="E1024" s="114"/>
      <c r="F1024" s="114"/>
      <c r="G1024" s="114"/>
    </row>
    <row r="1025" spans="1:7" ht="15">
      <c r="A1025" s="112"/>
      <c r="B1025" s="113"/>
      <c r="C1025" s="114"/>
      <c r="D1025" s="114"/>
      <c r="E1025" s="114"/>
      <c r="F1025" s="114"/>
      <c r="G1025" s="114"/>
    </row>
    <row r="1026" spans="1:7" ht="15">
      <c r="A1026" s="112"/>
      <c r="B1026" s="113"/>
      <c r="C1026" s="114"/>
      <c r="D1026" s="114"/>
      <c r="E1026" s="114"/>
      <c r="F1026" s="114"/>
      <c r="G1026" s="114"/>
    </row>
    <row r="1027" spans="1:7" ht="15">
      <c r="A1027" s="112"/>
      <c r="B1027" s="113"/>
      <c r="C1027" s="114"/>
      <c r="D1027" s="114"/>
      <c r="E1027" s="114"/>
      <c r="F1027" s="114"/>
      <c r="G1027" s="114"/>
    </row>
    <row r="1028" spans="1:7" ht="15">
      <c r="A1028" s="112"/>
      <c r="B1028" s="113"/>
      <c r="C1028" s="114"/>
      <c r="D1028" s="114"/>
      <c r="E1028" s="114"/>
      <c r="F1028" s="114"/>
      <c r="G1028" s="114"/>
    </row>
    <row r="1029" spans="1:7" ht="15">
      <c r="A1029" s="112"/>
      <c r="B1029" s="113"/>
      <c r="C1029" s="114"/>
      <c r="D1029" s="114"/>
      <c r="E1029" s="114"/>
      <c r="F1029" s="114"/>
      <c r="G1029" s="114"/>
    </row>
    <row r="1030" spans="1:7" ht="15">
      <c r="A1030" s="112"/>
      <c r="B1030" s="113"/>
      <c r="C1030" s="114"/>
      <c r="D1030" s="114"/>
      <c r="E1030" s="114"/>
      <c r="F1030" s="114"/>
      <c r="G1030" s="114"/>
    </row>
    <row r="1031" spans="1:7" ht="15">
      <c r="A1031" s="112"/>
      <c r="B1031" s="113"/>
      <c r="C1031" s="114"/>
      <c r="D1031" s="114"/>
      <c r="E1031" s="114"/>
      <c r="F1031" s="114"/>
      <c r="G1031" s="114"/>
    </row>
    <row r="1032" spans="1:7" ht="15">
      <c r="A1032" s="112"/>
      <c r="B1032" s="113"/>
      <c r="C1032" s="114"/>
      <c r="D1032" s="114"/>
      <c r="E1032" s="114"/>
      <c r="F1032" s="114"/>
      <c r="G1032" s="114"/>
    </row>
    <row r="1033" spans="1:7" ht="15">
      <c r="A1033" s="112"/>
      <c r="B1033" s="113"/>
      <c r="C1033" s="114"/>
      <c r="D1033" s="114"/>
      <c r="E1033" s="114"/>
      <c r="F1033" s="114"/>
      <c r="G1033" s="114"/>
    </row>
    <row r="1034" spans="1:7" ht="15">
      <c r="A1034" s="112"/>
      <c r="B1034" s="113"/>
      <c r="C1034" s="114"/>
      <c r="D1034" s="114"/>
      <c r="E1034" s="114"/>
      <c r="F1034" s="114"/>
      <c r="G1034" s="114"/>
    </row>
    <row r="1035" spans="1:7" ht="15">
      <c r="A1035" s="112"/>
      <c r="B1035" s="113"/>
      <c r="C1035" s="114"/>
      <c r="D1035" s="114"/>
      <c r="E1035" s="114"/>
      <c r="F1035" s="114"/>
      <c r="G1035" s="114"/>
    </row>
    <row r="1036" spans="1:7" ht="15">
      <c r="A1036" s="112"/>
      <c r="B1036" s="113"/>
      <c r="C1036" s="114"/>
      <c r="D1036" s="114"/>
      <c r="E1036" s="114"/>
      <c r="F1036" s="114"/>
      <c r="G1036" s="114"/>
    </row>
    <row r="1037" spans="1:7" ht="15">
      <c r="A1037" s="112"/>
      <c r="B1037" s="113"/>
      <c r="C1037" s="114"/>
      <c r="D1037" s="114"/>
      <c r="E1037" s="114"/>
      <c r="F1037" s="114"/>
      <c r="G1037" s="114"/>
    </row>
    <row r="1038" spans="1:7" ht="15">
      <c r="A1038" s="112"/>
      <c r="B1038" s="113"/>
      <c r="C1038" s="114"/>
      <c r="D1038" s="114"/>
      <c r="E1038" s="114"/>
      <c r="F1038" s="114"/>
      <c r="G1038" s="114"/>
    </row>
    <row r="1039" spans="1:7" ht="15">
      <c r="A1039" s="112"/>
      <c r="B1039" s="113"/>
      <c r="C1039" s="114"/>
      <c r="D1039" s="114"/>
      <c r="E1039" s="114"/>
      <c r="F1039" s="114"/>
      <c r="G1039" s="114"/>
    </row>
    <row r="1040" spans="1:7" ht="15">
      <c r="A1040" s="112"/>
      <c r="B1040" s="113"/>
      <c r="C1040" s="114"/>
      <c r="D1040" s="114"/>
      <c r="E1040" s="114"/>
      <c r="F1040" s="114"/>
      <c r="G1040" s="114"/>
    </row>
    <row r="1041" spans="1:7" ht="15">
      <c r="A1041" s="112"/>
      <c r="B1041" s="113"/>
      <c r="C1041" s="114"/>
      <c r="D1041" s="114"/>
      <c r="E1041" s="114"/>
      <c r="F1041" s="114"/>
      <c r="G1041" s="114"/>
    </row>
    <row r="1042" spans="1:7" ht="15">
      <c r="A1042" s="112"/>
      <c r="B1042" s="113"/>
      <c r="C1042" s="114"/>
      <c r="D1042" s="114"/>
      <c r="E1042" s="114"/>
      <c r="F1042" s="114"/>
      <c r="G1042" s="114"/>
    </row>
    <row r="1043" spans="1:7" ht="15">
      <c r="A1043" s="112"/>
      <c r="B1043" s="113"/>
      <c r="C1043" s="114"/>
      <c r="D1043" s="114"/>
      <c r="E1043" s="114"/>
      <c r="F1043" s="114"/>
      <c r="G1043" s="114"/>
    </row>
    <row r="1044" spans="1:7" ht="15">
      <c r="A1044" s="112"/>
      <c r="B1044" s="113"/>
      <c r="C1044" s="114"/>
      <c r="D1044" s="114"/>
      <c r="E1044" s="114"/>
      <c r="F1044" s="114"/>
      <c r="G1044" s="114"/>
    </row>
    <row r="1045" spans="1:7" ht="15">
      <c r="A1045" s="112"/>
      <c r="B1045" s="113"/>
      <c r="C1045" s="114"/>
      <c r="D1045" s="114"/>
      <c r="E1045" s="114"/>
      <c r="F1045" s="114"/>
      <c r="G1045" s="114"/>
    </row>
    <row r="1046" spans="1:7" ht="15">
      <c r="A1046" s="112"/>
      <c r="B1046" s="113"/>
      <c r="C1046" s="114"/>
      <c r="D1046" s="114"/>
      <c r="E1046" s="114"/>
      <c r="F1046" s="114"/>
      <c r="G1046" s="114"/>
    </row>
    <row r="1047" spans="1:7" ht="15">
      <c r="A1047" s="112"/>
      <c r="B1047" s="113"/>
      <c r="C1047" s="114"/>
      <c r="D1047" s="114"/>
      <c r="E1047" s="114"/>
      <c r="F1047" s="114"/>
      <c r="G1047" s="114"/>
    </row>
    <row r="1048" spans="1:7" ht="15">
      <c r="A1048" s="112"/>
      <c r="B1048" s="113"/>
      <c r="C1048" s="114"/>
      <c r="D1048" s="114"/>
      <c r="E1048" s="114"/>
      <c r="F1048" s="114"/>
      <c r="G1048" s="114"/>
    </row>
    <row r="1049" spans="1:7" ht="15">
      <c r="A1049" s="112"/>
      <c r="B1049" s="113"/>
      <c r="C1049" s="114"/>
      <c r="D1049" s="114"/>
      <c r="E1049" s="114"/>
      <c r="F1049" s="114"/>
      <c r="G1049" s="114"/>
    </row>
    <row r="1050" spans="1:7" ht="15">
      <c r="A1050" s="112"/>
      <c r="B1050" s="113"/>
      <c r="C1050" s="114"/>
      <c r="D1050" s="114"/>
      <c r="E1050" s="114"/>
      <c r="F1050" s="114"/>
      <c r="G1050" s="114"/>
    </row>
    <row r="1051" spans="1:7" ht="15">
      <c r="A1051" s="112"/>
      <c r="B1051" s="113"/>
      <c r="C1051" s="114"/>
      <c r="D1051" s="114"/>
      <c r="E1051" s="114"/>
      <c r="F1051" s="114"/>
      <c r="G1051" s="114"/>
    </row>
    <row r="1052" spans="1:7" ht="15">
      <c r="A1052" s="112"/>
      <c r="B1052" s="113"/>
      <c r="C1052" s="114"/>
      <c r="D1052" s="114"/>
      <c r="E1052" s="114"/>
      <c r="F1052" s="114"/>
      <c r="G1052" s="114"/>
    </row>
    <row r="1053" spans="1:7" ht="15">
      <c r="A1053" s="112"/>
      <c r="B1053" s="113"/>
      <c r="C1053" s="114"/>
      <c r="D1053" s="114"/>
      <c r="E1053" s="114"/>
      <c r="F1053" s="114"/>
      <c r="G1053" s="114"/>
    </row>
    <row r="1054" spans="1:7" ht="15">
      <c r="A1054" s="112"/>
      <c r="B1054" s="113"/>
      <c r="C1054" s="114"/>
      <c r="D1054" s="114"/>
      <c r="E1054" s="114"/>
      <c r="F1054" s="114"/>
      <c r="G1054" s="114"/>
    </row>
    <row r="1055" spans="1:7" ht="15">
      <c r="A1055" s="112"/>
      <c r="B1055" s="113"/>
      <c r="C1055" s="114"/>
      <c r="D1055" s="114"/>
      <c r="E1055" s="114"/>
      <c r="F1055" s="114"/>
      <c r="G1055" s="114"/>
    </row>
    <row r="1056" spans="1:7" ht="15">
      <c r="A1056" s="112"/>
      <c r="B1056" s="113"/>
      <c r="C1056" s="114"/>
      <c r="D1056" s="114"/>
      <c r="E1056" s="114"/>
      <c r="F1056" s="114"/>
      <c r="G1056" s="114"/>
    </row>
    <row r="1057" spans="1:7" ht="15">
      <c r="A1057" s="112"/>
      <c r="B1057" s="113"/>
      <c r="C1057" s="114"/>
      <c r="D1057" s="114"/>
      <c r="E1057" s="114"/>
      <c r="F1057" s="114"/>
      <c r="G1057" s="114"/>
    </row>
    <row r="1058" spans="1:7" ht="15">
      <c r="A1058" s="112"/>
      <c r="B1058" s="113"/>
      <c r="C1058" s="114"/>
      <c r="D1058" s="114"/>
      <c r="E1058" s="114"/>
      <c r="F1058" s="114"/>
      <c r="G1058" s="114"/>
    </row>
    <row r="1059" spans="1:7" ht="15">
      <c r="A1059" s="112"/>
      <c r="B1059" s="113"/>
      <c r="C1059" s="114"/>
      <c r="D1059" s="114"/>
      <c r="E1059" s="114"/>
      <c r="F1059" s="114"/>
      <c r="G1059" s="114"/>
    </row>
    <row r="1060" spans="1:7" ht="15">
      <c r="A1060" s="112"/>
      <c r="B1060" s="113"/>
      <c r="C1060" s="114"/>
      <c r="D1060" s="114"/>
      <c r="E1060" s="114"/>
      <c r="F1060" s="114"/>
      <c r="G1060" s="114"/>
    </row>
    <row r="1061" spans="1:7" ht="15">
      <c r="A1061" s="112"/>
      <c r="B1061" s="113"/>
      <c r="C1061" s="114"/>
      <c r="D1061" s="114"/>
      <c r="E1061" s="114"/>
      <c r="F1061" s="114"/>
      <c r="G1061" s="114"/>
    </row>
    <row r="1062" spans="1:7" ht="15">
      <c r="A1062" s="112"/>
      <c r="B1062" s="113"/>
      <c r="C1062" s="114"/>
      <c r="D1062" s="114"/>
      <c r="E1062" s="114"/>
      <c r="F1062" s="114"/>
      <c r="G1062" s="114"/>
    </row>
    <row r="1063" spans="1:7" ht="15">
      <c r="A1063" s="112"/>
      <c r="B1063" s="113"/>
      <c r="C1063" s="114"/>
      <c r="D1063" s="114"/>
      <c r="E1063" s="114"/>
      <c r="F1063" s="114"/>
      <c r="G1063" s="114"/>
    </row>
    <row r="1064" spans="1:7" ht="15">
      <c r="A1064" s="112"/>
      <c r="B1064" s="113"/>
      <c r="C1064" s="114"/>
      <c r="D1064" s="114"/>
      <c r="E1064" s="114"/>
      <c r="F1064" s="114"/>
      <c r="G1064" s="114"/>
    </row>
    <row r="1065" spans="1:7" ht="15">
      <c r="A1065" s="112"/>
      <c r="B1065" s="113"/>
      <c r="C1065" s="114"/>
      <c r="D1065" s="114"/>
      <c r="E1065" s="114"/>
      <c r="F1065" s="114"/>
      <c r="G1065" s="114"/>
    </row>
    <row r="1066" spans="1:7" ht="15">
      <c r="A1066" s="112"/>
      <c r="B1066" s="113"/>
      <c r="C1066" s="114"/>
      <c r="D1066" s="114"/>
      <c r="E1066" s="114"/>
      <c r="F1066" s="114"/>
      <c r="G1066" s="114"/>
    </row>
    <row r="1067" spans="1:7" ht="15">
      <c r="A1067" s="112"/>
      <c r="B1067" s="113"/>
      <c r="C1067" s="114"/>
      <c r="D1067" s="114"/>
      <c r="E1067" s="114"/>
      <c r="F1067" s="114"/>
      <c r="G1067" s="114"/>
    </row>
    <row r="1068" spans="1:7" ht="15">
      <c r="A1068" s="112"/>
      <c r="B1068" s="113"/>
      <c r="C1068" s="114"/>
      <c r="D1068" s="114"/>
      <c r="E1068" s="114"/>
      <c r="F1068" s="114"/>
      <c r="G1068" s="114"/>
    </row>
    <row r="1069" spans="1:7" ht="15">
      <c r="A1069" s="112"/>
      <c r="B1069" s="113"/>
      <c r="C1069" s="114"/>
      <c r="D1069" s="114"/>
      <c r="E1069" s="114"/>
      <c r="F1069" s="114"/>
      <c r="G1069" s="114"/>
    </row>
    <row r="1070" spans="1:7" ht="15">
      <c r="A1070" s="112"/>
      <c r="B1070" s="113"/>
      <c r="C1070" s="114"/>
      <c r="D1070" s="114"/>
      <c r="E1070" s="114"/>
      <c r="F1070" s="114"/>
      <c r="G1070" s="114"/>
    </row>
    <row r="1071" spans="1:7" ht="15">
      <c r="A1071" s="112"/>
      <c r="B1071" s="113"/>
      <c r="C1071" s="114"/>
      <c r="D1071" s="114"/>
      <c r="E1071" s="114"/>
      <c r="F1071" s="114"/>
      <c r="G1071" s="114"/>
    </row>
    <row r="1072" spans="1:7" ht="15">
      <c r="A1072" s="112"/>
      <c r="B1072" s="113"/>
      <c r="C1072" s="114"/>
      <c r="D1072" s="114"/>
      <c r="E1072" s="114"/>
      <c r="F1072" s="114"/>
      <c r="G1072" s="114"/>
    </row>
    <row r="1073" spans="1:7" ht="15">
      <c r="A1073" s="112"/>
      <c r="B1073" s="113"/>
      <c r="C1073" s="114"/>
      <c r="D1073" s="114"/>
      <c r="E1073" s="114"/>
      <c r="F1073" s="114"/>
      <c r="G1073" s="114"/>
    </row>
    <row r="1074" spans="1:7" ht="15">
      <c r="A1074" s="112"/>
      <c r="B1074" s="113"/>
      <c r="C1074" s="114"/>
      <c r="D1074" s="114"/>
      <c r="E1074" s="114"/>
      <c r="F1074" s="114"/>
      <c r="G1074" s="114"/>
    </row>
    <row r="1075" spans="1:7" ht="15">
      <c r="A1075" s="112"/>
      <c r="B1075" s="113"/>
      <c r="C1075" s="114"/>
      <c r="D1075" s="114"/>
      <c r="E1075" s="114"/>
      <c r="F1075" s="114"/>
      <c r="G1075" s="114"/>
    </row>
    <row r="1076" spans="1:7" ht="15">
      <c r="A1076" s="112"/>
      <c r="B1076" s="113"/>
      <c r="C1076" s="114"/>
      <c r="D1076" s="114"/>
      <c r="E1076" s="114"/>
      <c r="F1076" s="114"/>
      <c r="G1076" s="114"/>
    </row>
    <row r="1077" spans="1:7" ht="15">
      <c r="A1077" s="112"/>
      <c r="B1077" s="113"/>
      <c r="C1077" s="114"/>
      <c r="D1077" s="114"/>
      <c r="E1077" s="114"/>
      <c r="F1077" s="114"/>
      <c r="G1077" s="114"/>
    </row>
    <row r="1078" spans="1:7" ht="15">
      <c r="A1078" s="112"/>
      <c r="B1078" s="113"/>
      <c r="C1078" s="114"/>
      <c r="D1078" s="114"/>
      <c r="E1078" s="114"/>
      <c r="F1078" s="114"/>
      <c r="G1078" s="114"/>
    </row>
    <row r="1079" spans="1:7" ht="15">
      <c r="A1079" s="112"/>
      <c r="B1079" s="113"/>
      <c r="C1079" s="114"/>
      <c r="D1079" s="114"/>
      <c r="E1079" s="114"/>
      <c r="F1079" s="114"/>
      <c r="G1079" s="114"/>
    </row>
    <row r="1080" spans="1:7" ht="15">
      <c r="A1080" s="112"/>
      <c r="B1080" s="113"/>
      <c r="C1080" s="114"/>
      <c r="D1080" s="114"/>
      <c r="E1080" s="114"/>
      <c r="F1080" s="114"/>
      <c r="G1080" s="114"/>
    </row>
    <row r="1081" spans="1:7" ht="15">
      <c r="A1081" s="112"/>
      <c r="B1081" s="113"/>
      <c r="C1081" s="114"/>
      <c r="D1081" s="114"/>
      <c r="E1081" s="114"/>
      <c r="F1081" s="114"/>
      <c r="G1081" s="114"/>
    </row>
    <row r="1082" spans="1:7" ht="15">
      <c r="A1082" s="112"/>
      <c r="B1082" s="113"/>
      <c r="C1082" s="114"/>
      <c r="D1082" s="114"/>
      <c r="E1082" s="114"/>
      <c r="F1082" s="114"/>
      <c r="G1082" s="114"/>
    </row>
    <row r="1083" spans="1:7" ht="15">
      <c r="A1083" s="112"/>
      <c r="B1083" s="113"/>
      <c r="C1083" s="114"/>
      <c r="D1083" s="114"/>
      <c r="E1083" s="114"/>
      <c r="F1083" s="114"/>
      <c r="G1083" s="114"/>
    </row>
    <row r="1084" spans="1:7" ht="15">
      <c r="A1084" s="112"/>
      <c r="B1084" s="113"/>
      <c r="C1084" s="114"/>
      <c r="D1084" s="114"/>
      <c r="E1084" s="114"/>
      <c r="F1084" s="114"/>
      <c r="G1084" s="114"/>
    </row>
    <row r="1085" spans="1:7" ht="15">
      <c r="A1085" s="112"/>
      <c r="B1085" s="113"/>
      <c r="C1085" s="114"/>
      <c r="D1085" s="114"/>
      <c r="E1085" s="114"/>
      <c r="F1085" s="114"/>
      <c r="G1085" s="114"/>
    </row>
    <row r="1086" spans="1:7" ht="15">
      <c r="A1086" s="112"/>
      <c r="B1086" s="113"/>
      <c r="C1086" s="114"/>
      <c r="D1086" s="114"/>
      <c r="E1086" s="114"/>
      <c r="F1086" s="114"/>
      <c r="G1086" s="114"/>
    </row>
    <row r="1087" spans="1:7" ht="15">
      <c r="A1087" s="112"/>
      <c r="B1087" s="113"/>
      <c r="C1087" s="114"/>
      <c r="D1087" s="114"/>
      <c r="E1087" s="114"/>
      <c r="F1087" s="114"/>
      <c r="G1087" s="114"/>
    </row>
    <row r="1088" spans="1:7" ht="15">
      <c r="A1088" s="112"/>
      <c r="B1088" s="113"/>
      <c r="C1088" s="114"/>
      <c r="D1088" s="114"/>
      <c r="E1088" s="114"/>
      <c r="F1088" s="114"/>
      <c r="G1088" s="114"/>
    </row>
    <row r="1089" spans="1:7" ht="15">
      <c r="A1089" s="112"/>
      <c r="B1089" s="113"/>
      <c r="C1089" s="114"/>
      <c r="D1089" s="114"/>
      <c r="E1089" s="114"/>
      <c r="F1089" s="114"/>
      <c r="G1089" s="114"/>
    </row>
    <row r="1090" spans="1:7" ht="15">
      <c r="A1090" s="112"/>
      <c r="B1090" s="113"/>
      <c r="C1090" s="114"/>
      <c r="D1090" s="114"/>
      <c r="E1090" s="114"/>
      <c r="F1090" s="114"/>
      <c r="G1090" s="114"/>
    </row>
    <row r="1091" spans="1:7" ht="15">
      <c r="A1091" s="112"/>
      <c r="B1091" s="113"/>
      <c r="C1091" s="114"/>
      <c r="D1091" s="114"/>
      <c r="E1091" s="114"/>
      <c r="F1091" s="114"/>
      <c r="G1091" s="114"/>
    </row>
    <row r="1092" spans="1:7" ht="15">
      <c r="A1092" s="112"/>
      <c r="B1092" s="113"/>
      <c r="C1092" s="114"/>
      <c r="D1092" s="114"/>
      <c r="E1092" s="114"/>
      <c r="F1092" s="114"/>
      <c r="G1092" s="114"/>
    </row>
    <row r="1093" spans="1:7" ht="15">
      <c r="A1093" s="112"/>
      <c r="B1093" s="113"/>
      <c r="C1093" s="114"/>
      <c r="D1093" s="114"/>
      <c r="E1093" s="114"/>
      <c r="F1093" s="114"/>
      <c r="G1093" s="114"/>
    </row>
    <row r="1094" spans="1:7" ht="15">
      <c r="A1094" s="112"/>
      <c r="B1094" s="113"/>
      <c r="C1094" s="114"/>
      <c r="D1094" s="114"/>
      <c r="E1094" s="114"/>
      <c r="F1094" s="114"/>
      <c r="G1094" s="114"/>
    </row>
    <row r="1095" spans="1:7" ht="15">
      <c r="A1095" s="112"/>
      <c r="B1095" s="113"/>
      <c r="C1095" s="114"/>
      <c r="D1095" s="114"/>
      <c r="E1095" s="114"/>
      <c r="F1095" s="114"/>
      <c r="G1095" s="114"/>
    </row>
    <row r="1096" spans="1:7" ht="15">
      <c r="A1096" s="112"/>
      <c r="B1096" s="113"/>
      <c r="C1096" s="114"/>
      <c r="D1096" s="114"/>
      <c r="E1096" s="114"/>
      <c r="F1096" s="114"/>
      <c r="G1096" s="114"/>
    </row>
    <row r="1097" spans="1:7" ht="15">
      <c r="A1097" s="112"/>
      <c r="B1097" s="113"/>
      <c r="C1097" s="114"/>
      <c r="D1097" s="114"/>
      <c r="E1097" s="114"/>
      <c r="F1097" s="114"/>
      <c r="G1097" s="114"/>
    </row>
    <row r="1098" spans="1:7" ht="15">
      <c r="A1098" s="112"/>
      <c r="B1098" s="113"/>
      <c r="C1098" s="114"/>
      <c r="D1098" s="114"/>
      <c r="E1098" s="114"/>
      <c r="F1098" s="114"/>
      <c r="G1098" s="114"/>
    </row>
    <row r="1099" spans="1:7" ht="15">
      <c r="A1099" s="112"/>
      <c r="B1099" s="113"/>
      <c r="C1099" s="114"/>
      <c r="D1099" s="114"/>
      <c r="E1099" s="114"/>
      <c r="F1099" s="114"/>
      <c r="G1099" s="114"/>
    </row>
    <row r="1100" spans="1:7" ht="15">
      <c r="A1100" s="112"/>
      <c r="B1100" s="113"/>
      <c r="C1100" s="114"/>
      <c r="D1100" s="114"/>
      <c r="E1100" s="114"/>
      <c r="F1100" s="114"/>
      <c r="G1100" s="114"/>
    </row>
    <row r="1101" spans="1:7" ht="15">
      <c r="A1101" s="112"/>
      <c r="B1101" s="113"/>
      <c r="C1101" s="114"/>
      <c r="D1101" s="114"/>
      <c r="E1101" s="114"/>
      <c r="F1101" s="114"/>
      <c r="G1101" s="114"/>
    </row>
    <row r="1102" spans="1:7" ht="15">
      <c r="A1102" s="112"/>
      <c r="B1102" s="113"/>
      <c r="C1102" s="114"/>
      <c r="D1102" s="114"/>
      <c r="E1102" s="114"/>
      <c r="F1102" s="114"/>
      <c r="G1102" s="114"/>
    </row>
    <row r="1103" spans="1:7" ht="15">
      <c r="A1103" s="112"/>
      <c r="B1103" s="113"/>
      <c r="C1103" s="114"/>
      <c r="D1103" s="114"/>
      <c r="E1103" s="114"/>
      <c r="F1103" s="114"/>
      <c r="G1103" s="114"/>
    </row>
    <row r="1104" spans="1:7" ht="15">
      <c r="A1104" s="112"/>
      <c r="B1104" s="113"/>
      <c r="C1104" s="114"/>
      <c r="D1104" s="114"/>
      <c r="E1104" s="114"/>
      <c r="F1104" s="114"/>
      <c r="G1104" s="114"/>
    </row>
    <row r="1105" spans="1:7" ht="15">
      <c r="A1105" s="112"/>
      <c r="B1105" s="113"/>
      <c r="C1105" s="114"/>
      <c r="D1105" s="114"/>
      <c r="E1105" s="114"/>
      <c r="F1105" s="114"/>
      <c r="G1105" s="114"/>
    </row>
    <row r="1106" spans="1:7" ht="15">
      <c r="A1106" s="112"/>
      <c r="B1106" s="113"/>
      <c r="C1106" s="114"/>
      <c r="D1106" s="114"/>
      <c r="E1106" s="114"/>
      <c r="F1106" s="114"/>
      <c r="G1106" s="114"/>
    </row>
    <row r="1107" spans="1:7" ht="15">
      <c r="A1107" s="112"/>
      <c r="B1107" s="113"/>
      <c r="C1107" s="114"/>
      <c r="D1107" s="114"/>
      <c r="E1107" s="114"/>
      <c r="F1107" s="114"/>
      <c r="G1107" s="114"/>
    </row>
    <row r="1108" spans="1:7" ht="15">
      <c r="A1108" s="112"/>
      <c r="B1108" s="113"/>
      <c r="C1108" s="114"/>
      <c r="D1108" s="114"/>
      <c r="E1108" s="114"/>
      <c r="F1108" s="114"/>
      <c r="G1108" s="114"/>
    </row>
    <row r="1109" spans="1:7" ht="15">
      <c r="A1109" s="112"/>
      <c r="B1109" s="113"/>
      <c r="C1109" s="114"/>
      <c r="D1109" s="114"/>
      <c r="E1109" s="114"/>
      <c r="F1109" s="114"/>
      <c r="G1109" s="114"/>
    </row>
    <row r="1110" spans="1:7" ht="15">
      <c r="A1110" s="112"/>
      <c r="B1110" s="113"/>
      <c r="C1110" s="114"/>
      <c r="D1110" s="114"/>
      <c r="E1110" s="114"/>
      <c r="F1110" s="114"/>
      <c r="G1110" s="114"/>
    </row>
    <row r="1111" spans="1:7" ht="15">
      <c r="A1111" s="112"/>
      <c r="B1111" s="113"/>
      <c r="C1111" s="114"/>
      <c r="D1111" s="114"/>
      <c r="E1111" s="114"/>
      <c r="F1111" s="114"/>
      <c r="G1111" s="114"/>
    </row>
    <row r="1112" spans="1:7" ht="15">
      <c r="A1112" s="112"/>
      <c r="B1112" s="113"/>
      <c r="C1112" s="114"/>
      <c r="D1112" s="114"/>
      <c r="E1112" s="114"/>
      <c r="F1112" s="114"/>
      <c r="G1112" s="114"/>
    </row>
    <row r="1113" spans="1:7" ht="15">
      <c r="A1113" s="112"/>
      <c r="B1113" s="113"/>
      <c r="C1113" s="114"/>
      <c r="D1113" s="114"/>
      <c r="E1113" s="114"/>
      <c r="F1113" s="114"/>
      <c r="G1113" s="114"/>
    </row>
    <row r="1114" spans="1:7" ht="15">
      <c r="A1114" s="112"/>
      <c r="B1114" s="113"/>
      <c r="C1114" s="114"/>
      <c r="D1114" s="114"/>
      <c r="E1114" s="114"/>
      <c r="F1114" s="114"/>
      <c r="G1114" s="114"/>
    </row>
    <row r="1115" spans="1:7" ht="15">
      <c r="A1115" s="112"/>
      <c r="B1115" s="113"/>
      <c r="C1115" s="114"/>
      <c r="D1115" s="114"/>
      <c r="E1115" s="114"/>
      <c r="F1115" s="114"/>
      <c r="G1115" s="114"/>
    </row>
    <row r="1116" spans="1:7" ht="15">
      <c r="A1116" s="112"/>
      <c r="B1116" s="113"/>
      <c r="C1116" s="114"/>
      <c r="D1116" s="114"/>
      <c r="E1116" s="114"/>
      <c r="F1116" s="114"/>
      <c r="G1116" s="114"/>
    </row>
    <row r="1117" spans="1:7" ht="15">
      <c r="A1117" s="112"/>
      <c r="B1117" s="113"/>
      <c r="C1117" s="114"/>
      <c r="D1117" s="114"/>
      <c r="E1117" s="114"/>
      <c r="F1117" s="114"/>
      <c r="G1117" s="114"/>
    </row>
    <row r="1118" spans="1:7" ht="15">
      <c r="A1118" s="112"/>
      <c r="B1118" s="113"/>
      <c r="C1118" s="114"/>
      <c r="D1118" s="114"/>
      <c r="E1118" s="114"/>
      <c r="F1118" s="114"/>
      <c r="G1118" s="114"/>
    </row>
    <row r="1119" spans="1:7" ht="15">
      <c r="A1119" s="112"/>
      <c r="B1119" s="113"/>
      <c r="C1119" s="114"/>
      <c r="D1119" s="114"/>
      <c r="E1119" s="114"/>
      <c r="F1119" s="114"/>
      <c r="G1119" s="114"/>
    </row>
    <row r="1120" spans="1:7" ht="15">
      <c r="A1120" s="112"/>
      <c r="B1120" s="113"/>
      <c r="C1120" s="114"/>
      <c r="D1120" s="114"/>
      <c r="E1120" s="114"/>
      <c r="F1120" s="114"/>
      <c r="G1120" s="114"/>
    </row>
    <row r="1121" spans="1:7" ht="15">
      <c r="A1121" s="112"/>
      <c r="B1121" s="113"/>
      <c r="C1121" s="114"/>
      <c r="D1121" s="114"/>
      <c r="E1121" s="114"/>
      <c r="F1121" s="114"/>
      <c r="G1121" s="114"/>
    </row>
    <row r="1122" spans="1:7" ht="15">
      <c r="A1122" s="112"/>
      <c r="B1122" s="113"/>
      <c r="C1122" s="114"/>
      <c r="D1122" s="114"/>
      <c r="E1122" s="114"/>
      <c r="F1122" s="114"/>
      <c r="G1122" s="114"/>
    </row>
    <row r="1123" spans="1:7" ht="15">
      <c r="A1123" s="112"/>
      <c r="B1123" s="113"/>
      <c r="C1123" s="114"/>
      <c r="D1123" s="114"/>
      <c r="E1123" s="114"/>
      <c r="F1123" s="114"/>
      <c r="G1123" s="114"/>
    </row>
    <row r="1124" spans="1:7" ht="15">
      <c r="A1124" s="112"/>
      <c r="B1124" s="113"/>
      <c r="C1124" s="114"/>
      <c r="D1124" s="114"/>
      <c r="E1124" s="114"/>
      <c r="F1124" s="114"/>
      <c r="G1124" s="114"/>
    </row>
    <row r="1125" spans="1:7" ht="15">
      <c r="A1125" s="112"/>
      <c r="B1125" s="113"/>
      <c r="C1125" s="114"/>
      <c r="D1125" s="114"/>
      <c r="E1125" s="114"/>
      <c r="F1125" s="114"/>
      <c r="G1125" s="114"/>
    </row>
    <row r="1126" spans="1:7" ht="15">
      <c r="A1126" s="112"/>
      <c r="B1126" s="113"/>
      <c r="C1126" s="114"/>
      <c r="D1126" s="114"/>
      <c r="E1126" s="114"/>
      <c r="F1126" s="114"/>
      <c r="G1126" s="114"/>
    </row>
    <row r="1127" spans="1:7" ht="15">
      <c r="A1127" s="112"/>
      <c r="B1127" s="113"/>
      <c r="C1127" s="114"/>
      <c r="D1127" s="114"/>
      <c r="E1127" s="114"/>
      <c r="F1127" s="114"/>
      <c r="G1127" s="114"/>
    </row>
    <row r="1128" spans="1:7" ht="15">
      <c r="A1128" s="112"/>
      <c r="B1128" s="113"/>
      <c r="C1128" s="114"/>
      <c r="D1128" s="114"/>
      <c r="E1128" s="114"/>
      <c r="F1128" s="114"/>
      <c r="G1128" s="114"/>
    </row>
    <row r="1129" spans="1:7" ht="15">
      <c r="A1129" s="112"/>
      <c r="B1129" s="113"/>
      <c r="C1129" s="114"/>
      <c r="D1129" s="114"/>
      <c r="E1129" s="114"/>
      <c r="F1129" s="114"/>
      <c r="G1129" s="114"/>
    </row>
    <row r="1130" spans="1:7" ht="15">
      <c r="A1130" s="112"/>
      <c r="B1130" s="113"/>
      <c r="C1130" s="114"/>
      <c r="D1130" s="114"/>
      <c r="E1130" s="114"/>
      <c r="F1130" s="114"/>
      <c r="G1130" s="114"/>
    </row>
    <row r="1131" spans="1:7" ht="15">
      <c r="A1131" s="112"/>
      <c r="B1131" s="113"/>
      <c r="C1131" s="114"/>
      <c r="D1131" s="114"/>
      <c r="E1131" s="114"/>
      <c r="F1131" s="114"/>
      <c r="G1131" s="114"/>
    </row>
    <row r="1132" spans="1:7" ht="15">
      <c r="A1132" s="112"/>
      <c r="B1132" s="113"/>
      <c r="C1132" s="114"/>
      <c r="D1132" s="114"/>
      <c r="E1132" s="114"/>
      <c r="F1132" s="114"/>
      <c r="G1132" s="114"/>
    </row>
    <row r="1133" spans="1:7" ht="15">
      <c r="A1133" s="112"/>
      <c r="B1133" s="113"/>
      <c r="C1133" s="114"/>
      <c r="D1133" s="114"/>
      <c r="E1133" s="114"/>
      <c r="F1133" s="114"/>
      <c r="G1133" s="114"/>
    </row>
    <row r="1134" spans="1:7" ht="15">
      <c r="A1134" s="112"/>
      <c r="B1134" s="113"/>
      <c r="C1134" s="114"/>
      <c r="D1134" s="114"/>
      <c r="E1134" s="114"/>
      <c r="F1134" s="114"/>
      <c r="G1134" s="114"/>
    </row>
    <row r="1135" spans="1:7" ht="15">
      <c r="A1135" s="112"/>
      <c r="B1135" s="113"/>
      <c r="C1135" s="114"/>
      <c r="D1135" s="114"/>
      <c r="E1135" s="114"/>
      <c r="F1135" s="114"/>
      <c r="G1135" s="114"/>
    </row>
    <row r="1136" spans="1:7" ht="15">
      <c r="A1136" s="112"/>
      <c r="B1136" s="113"/>
      <c r="C1136" s="114"/>
      <c r="D1136" s="114"/>
      <c r="E1136" s="114"/>
      <c r="F1136" s="114"/>
      <c r="G1136" s="114"/>
    </row>
    <row r="1137" spans="1:7" ht="15">
      <c r="A1137" s="112"/>
      <c r="B1137" s="113"/>
      <c r="C1137" s="114"/>
      <c r="D1137" s="114"/>
      <c r="E1137" s="114"/>
      <c r="F1137" s="114"/>
      <c r="G1137" s="114"/>
    </row>
    <row r="1138" spans="1:7" ht="15">
      <c r="A1138" s="112"/>
      <c r="B1138" s="113"/>
      <c r="C1138" s="114"/>
      <c r="D1138" s="114"/>
      <c r="E1138" s="114"/>
      <c r="F1138" s="114"/>
      <c r="G1138" s="114"/>
    </row>
    <row r="1139" spans="1:7" ht="15">
      <c r="A1139" s="112"/>
      <c r="B1139" s="113"/>
      <c r="C1139" s="114"/>
      <c r="D1139" s="114"/>
      <c r="E1139" s="114"/>
      <c r="F1139" s="114"/>
      <c r="G1139" s="114"/>
    </row>
    <row r="1140" spans="1:7" ht="15">
      <c r="A1140" s="112"/>
      <c r="B1140" s="113"/>
      <c r="C1140" s="114"/>
      <c r="D1140" s="114"/>
      <c r="E1140" s="114"/>
      <c r="F1140" s="114"/>
      <c r="G1140" s="114"/>
    </row>
    <row r="1141" spans="1:7" ht="15">
      <c r="A1141" s="112"/>
      <c r="B1141" s="113"/>
      <c r="C1141" s="114"/>
      <c r="D1141" s="114"/>
      <c r="E1141" s="114"/>
      <c r="F1141" s="114"/>
      <c r="G1141" s="114"/>
    </row>
    <row r="1142" spans="1:7" ht="15">
      <c r="A1142" s="112"/>
      <c r="B1142" s="113"/>
      <c r="C1142" s="114"/>
      <c r="D1142" s="114"/>
      <c r="E1142" s="114"/>
      <c r="F1142" s="114"/>
      <c r="G1142" s="114"/>
    </row>
    <row r="1143" spans="1:7" ht="15">
      <c r="A1143" s="112"/>
      <c r="B1143" s="113"/>
      <c r="C1143" s="114"/>
      <c r="D1143" s="114"/>
      <c r="E1143" s="114"/>
      <c r="F1143" s="114"/>
      <c r="G1143" s="114"/>
    </row>
    <row r="1144" spans="1:7" ht="15">
      <c r="A1144" s="112"/>
      <c r="B1144" s="113"/>
      <c r="C1144" s="114"/>
      <c r="D1144" s="114"/>
      <c r="E1144" s="114"/>
      <c r="F1144" s="114"/>
      <c r="G1144" s="114"/>
    </row>
    <row r="1145" spans="1:7" ht="15">
      <c r="A1145" s="112"/>
      <c r="B1145" s="113"/>
      <c r="C1145" s="114"/>
      <c r="D1145" s="114"/>
      <c r="E1145" s="114"/>
      <c r="F1145" s="114"/>
      <c r="G1145" s="114"/>
    </row>
    <row r="1146" spans="1:7" ht="15">
      <c r="A1146" s="112"/>
      <c r="B1146" s="113"/>
      <c r="C1146" s="114"/>
      <c r="D1146" s="114"/>
      <c r="E1146" s="114"/>
      <c r="F1146" s="114"/>
      <c r="G1146" s="114"/>
    </row>
    <row r="1147" spans="1:7" ht="15">
      <c r="A1147" s="112"/>
      <c r="B1147" s="113"/>
      <c r="C1147" s="114"/>
      <c r="D1147" s="114"/>
      <c r="E1147" s="114"/>
      <c r="F1147" s="114"/>
      <c r="G1147" s="114"/>
    </row>
    <row r="1148" spans="1:7" ht="15">
      <c r="A1148" s="112"/>
      <c r="B1148" s="113"/>
      <c r="C1148" s="114"/>
      <c r="D1148" s="114"/>
      <c r="E1148" s="114"/>
      <c r="F1148" s="114"/>
      <c r="G1148" s="114"/>
    </row>
    <row r="1149" spans="1:7" ht="15">
      <c r="A1149" s="112"/>
      <c r="B1149" s="113"/>
      <c r="C1149" s="114"/>
      <c r="D1149" s="114"/>
      <c r="E1149" s="114"/>
      <c r="F1149" s="114"/>
      <c r="G1149" s="114"/>
    </row>
    <row r="1150" spans="1:7" ht="15">
      <c r="A1150" s="112"/>
      <c r="B1150" s="113"/>
      <c r="C1150" s="114"/>
      <c r="D1150" s="114"/>
      <c r="E1150" s="114"/>
      <c r="F1150" s="114"/>
      <c r="G1150" s="114"/>
    </row>
    <row r="1151" spans="1:7" ht="15">
      <c r="A1151" s="112"/>
      <c r="B1151" s="113"/>
      <c r="C1151" s="114"/>
      <c r="D1151" s="114"/>
      <c r="E1151" s="114"/>
      <c r="F1151" s="114"/>
      <c r="G1151" s="114"/>
    </row>
    <row r="1152" spans="1:7" ht="15">
      <c r="A1152" s="112"/>
      <c r="B1152" s="113"/>
      <c r="C1152" s="114"/>
      <c r="D1152" s="114"/>
      <c r="E1152" s="114"/>
      <c r="F1152" s="114"/>
      <c r="G1152" s="114"/>
    </row>
    <row r="1153" spans="1:7" ht="15">
      <c r="A1153" s="112"/>
      <c r="B1153" s="113"/>
      <c r="C1153" s="114"/>
      <c r="D1153" s="114"/>
      <c r="E1153" s="114"/>
      <c r="F1153" s="114"/>
      <c r="G1153" s="114"/>
    </row>
    <row r="1154" spans="1:7" ht="15">
      <c r="A1154" s="112"/>
      <c r="B1154" s="113"/>
      <c r="C1154" s="114"/>
      <c r="D1154" s="114"/>
      <c r="E1154" s="114"/>
      <c r="F1154" s="114"/>
      <c r="G1154" s="114"/>
    </row>
    <row r="1155" spans="1:7" ht="15">
      <c r="A1155" s="112"/>
      <c r="B1155" s="113"/>
      <c r="C1155" s="114"/>
      <c r="D1155" s="114"/>
      <c r="E1155" s="114"/>
      <c r="F1155" s="114"/>
      <c r="G1155" s="114"/>
    </row>
    <row r="1156" spans="1:7" ht="15">
      <c r="A1156" s="112"/>
      <c r="B1156" s="113"/>
      <c r="C1156" s="114"/>
      <c r="D1156" s="114"/>
      <c r="E1156" s="114"/>
      <c r="F1156" s="114"/>
      <c r="G1156" s="114"/>
    </row>
    <row r="1157" spans="1:7" ht="15">
      <c r="A1157" s="112"/>
      <c r="B1157" s="113"/>
      <c r="C1157" s="114"/>
      <c r="D1157" s="114"/>
      <c r="E1157" s="114"/>
      <c r="F1157" s="114"/>
      <c r="G1157" s="114"/>
    </row>
    <row r="1158" spans="1:7" ht="15">
      <c r="A1158" s="112"/>
      <c r="B1158" s="113"/>
      <c r="C1158" s="114"/>
      <c r="D1158" s="114"/>
      <c r="E1158" s="114"/>
      <c r="F1158" s="114"/>
      <c r="G1158" s="114"/>
    </row>
    <row r="1159" spans="1:7" ht="15">
      <c r="A1159" s="112"/>
      <c r="B1159" s="113"/>
      <c r="C1159" s="114"/>
      <c r="D1159" s="114"/>
      <c r="E1159" s="114"/>
      <c r="F1159" s="114"/>
      <c r="G1159" s="114"/>
    </row>
    <row r="1160" spans="1:7" ht="15">
      <c r="A1160" s="112"/>
      <c r="B1160" s="113"/>
      <c r="C1160" s="114"/>
      <c r="D1160" s="114"/>
      <c r="E1160" s="114"/>
      <c r="F1160" s="114"/>
      <c r="G1160" s="114"/>
    </row>
    <row r="1161" spans="1:7" ht="15">
      <c r="A1161" s="112"/>
      <c r="B1161" s="113"/>
      <c r="C1161" s="114"/>
      <c r="D1161" s="114"/>
      <c r="E1161" s="114"/>
      <c r="F1161" s="114"/>
      <c r="G1161" s="114"/>
    </row>
    <row r="1162" spans="1:7" ht="15">
      <c r="A1162" s="112"/>
      <c r="B1162" s="113"/>
      <c r="C1162" s="114"/>
      <c r="D1162" s="114"/>
      <c r="E1162" s="114"/>
      <c r="F1162" s="114"/>
      <c r="G1162" s="114"/>
    </row>
    <row r="1163" spans="1:7" ht="15">
      <c r="A1163" s="112"/>
      <c r="B1163" s="113"/>
      <c r="C1163" s="114"/>
      <c r="D1163" s="114"/>
      <c r="E1163" s="114"/>
      <c r="F1163" s="114"/>
      <c r="G1163" s="114"/>
    </row>
    <row r="1164" spans="1:7" ht="15">
      <c r="A1164" s="112"/>
      <c r="B1164" s="113"/>
      <c r="C1164" s="114"/>
      <c r="D1164" s="114"/>
      <c r="E1164" s="114"/>
      <c r="F1164" s="114"/>
      <c r="G1164" s="114"/>
    </row>
    <row r="1165" spans="1:7" ht="15">
      <c r="A1165" s="112"/>
      <c r="B1165" s="113"/>
      <c r="C1165" s="114"/>
      <c r="D1165" s="114"/>
      <c r="E1165" s="114"/>
      <c r="F1165" s="114"/>
      <c r="G1165" s="114"/>
    </row>
    <row r="1166" spans="1:7" ht="15">
      <c r="A1166" s="112"/>
      <c r="B1166" s="113"/>
      <c r="C1166" s="114"/>
      <c r="D1166" s="114"/>
      <c r="E1166" s="114"/>
      <c r="F1166" s="114"/>
      <c r="G1166" s="114"/>
    </row>
    <row r="1167" spans="1:7" ht="15">
      <c r="A1167" s="112"/>
      <c r="B1167" s="113"/>
      <c r="C1167" s="114"/>
      <c r="D1167" s="114"/>
      <c r="E1167" s="114"/>
      <c r="F1167" s="114"/>
      <c r="G1167" s="114"/>
    </row>
    <row r="1168" spans="1:7" ht="15">
      <c r="A1168" s="112"/>
      <c r="B1168" s="113"/>
      <c r="C1168" s="114"/>
      <c r="D1168" s="114"/>
      <c r="E1168" s="114"/>
      <c r="F1168" s="114"/>
      <c r="G1168" s="114"/>
    </row>
    <row r="1169" spans="1:7" ht="15">
      <c r="A1169" s="112"/>
      <c r="B1169" s="113"/>
      <c r="C1169" s="114"/>
      <c r="D1169" s="114"/>
      <c r="E1169" s="114"/>
      <c r="F1169" s="114"/>
      <c r="G1169" s="114"/>
    </row>
    <row r="1170" spans="1:7" ht="15">
      <c r="A1170" s="112"/>
      <c r="B1170" s="113"/>
      <c r="C1170" s="114"/>
      <c r="D1170" s="114"/>
      <c r="E1170" s="114"/>
      <c r="F1170" s="114"/>
      <c r="G1170" s="114"/>
    </row>
    <row r="1171" spans="1:7" ht="15">
      <c r="A1171" s="112"/>
      <c r="B1171" s="113"/>
      <c r="C1171" s="114"/>
      <c r="D1171" s="114"/>
      <c r="E1171" s="114"/>
      <c r="F1171" s="114"/>
      <c r="G1171" s="114"/>
    </row>
    <row r="1172" spans="1:7" ht="15">
      <c r="A1172" s="112"/>
      <c r="B1172" s="113"/>
      <c r="C1172" s="114"/>
      <c r="D1172" s="114"/>
      <c r="E1172" s="114"/>
      <c r="F1172" s="114"/>
      <c r="G1172" s="114"/>
    </row>
    <row r="1173" spans="1:7" ht="15">
      <c r="A1173" s="112"/>
      <c r="B1173" s="113"/>
      <c r="C1173" s="114"/>
      <c r="D1173" s="114"/>
      <c r="E1173" s="114"/>
      <c r="F1173" s="114"/>
      <c r="G1173" s="114"/>
    </row>
    <row r="1174" spans="1:7" ht="15">
      <c r="A1174" s="112"/>
      <c r="B1174" s="113"/>
      <c r="C1174" s="114"/>
      <c r="D1174" s="114"/>
      <c r="E1174" s="114"/>
      <c r="F1174" s="114"/>
      <c r="G1174" s="114"/>
    </row>
    <row r="1175" spans="1:7" ht="15">
      <c r="A1175" s="112"/>
      <c r="B1175" s="113"/>
      <c r="C1175" s="114"/>
      <c r="D1175" s="114"/>
      <c r="E1175" s="114"/>
      <c r="F1175" s="114"/>
      <c r="G1175" s="114"/>
    </row>
    <row r="1176" spans="1:7" ht="15">
      <c r="A1176" s="112"/>
      <c r="B1176" s="113"/>
      <c r="C1176" s="114"/>
      <c r="D1176" s="114"/>
      <c r="E1176" s="114"/>
      <c r="F1176" s="114"/>
      <c r="G1176" s="114"/>
    </row>
    <row r="1177" spans="1:7" ht="15">
      <c r="A1177" s="112"/>
      <c r="B1177" s="113"/>
      <c r="C1177" s="114"/>
      <c r="D1177" s="114"/>
      <c r="E1177" s="114"/>
      <c r="F1177" s="114"/>
      <c r="G1177" s="114"/>
    </row>
    <row r="1178" spans="1:7" ht="15">
      <c r="A1178" s="112"/>
      <c r="B1178" s="113"/>
      <c r="C1178" s="114"/>
      <c r="D1178" s="114"/>
      <c r="E1178" s="114"/>
      <c r="F1178" s="114"/>
      <c r="G1178" s="114"/>
    </row>
    <row r="1179" spans="1:7" ht="15">
      <c r="A1179" s="112"/>
      <c r="B1179" s="113"/>
      <c r="C1179" s="114"/>
      <c r="D1179" s="114"/>
      <c r="E1179" s="114"/>
      <c r="F1179" s="114"/>
      <c r="G1179" s="114"/>
    </row>
    <row r="1180" spans="1:7" ht="15">
      <c r="A1180" s="112"/>
      <c r="B1180" s="113"/>
      <c r="C1180" s="114"/>
      <c r="D1180" s="114"/>
      <c r="E1180" s="114"/>
      <c r="F1180" s="114"/>
      <c r="G1180" s="114"/>
    </row>
    <row r="1181" spans="1:7" ht="15">
      <c r="A1181" s="112"/>
      <c r="B1181" s="113"/>
      <c r="C1181" s="114"/>
      <c r="D1181" s="114"/>
      <c r="E1181" s="114"/>
      <c r="F1181" s="114"/>
      <c r="G1181" s="114"/>
    </row>
    <row r="1182" spans="1:7" ht="15">
      <c r="A1182" s="112"/>
      <c r="B1182" s="113"/>
      <c r="C1182" s="114"/>
      <c r="D1182" s="114"/>
      <c r="E1182" s="114"/>
      <c r="F1182" s="114"/>
      <c r="G1182" s="114"/>
    </row>
    <row r="1183" spans="1:7" ht="15">
      <c r="A1183" s="112"/>
      <c r="B1183" s="113"/>
      <c r="C1183" s="114"/>
      <c r="D1183" s="114"/>
      <c r="E1183" s="114"/>
      <c r="F1183" s="114"/>
      <c r="G1183" s="114"/>
    </row>
    <row r="1184" spans="1:7" ht="15">
      <c r="A1184" s="112"/>
      <c r="B1184" s="113"/>
      <c r="C1184" s="114"/>
      <c r="D1184" s="114"/>
      <c r="E1184" s="114"/>
      <c r="F1184" s="114"/>
      <c r="G1184" s="114"/>
    </row>
    <row r="1185" spans="1:7" ht="15">
      <c r="A1185" s="112"/>
      <c r="B1185" s="113"/>
      <c r="C1185" s="114"/>
      <c r="D1185" s="114"/>
      <c r="E1185" s="114"/>
      <c r="F1185" s="114"/>
      <c r="G1185" s="114"/>
    </row>
    <row r="1186" spans="1:7" ht="15">
      <c r="A1186" s="112"/>
      <c r="B1186" s="113"/>
      <c r="C1186" s="114"/>
      <c r="D1186" s="114"/>
      <c r="E1186" s="114"/>
      <c r="F1186" s="114"/>
      <c r="G1186" s="114"/>
    </row>
    <row r="1187" spans="1:7" ht="15">
      <c r="A1187" s="112"/>
      <c r="B1187" s="113"/>
      <c r="C1187" s="114"/>
      <c r="D1187" s="114"/>
      <c r="E1187" s="114"/>
      <c r="F1187" s="114"/>
      <c r="G1187" s="114"/>
    </row>
    <row r="1188" spans="1:7" ht="15">
      <c r="A1188" s="112"/>
      <c r="B1188" s="113"/>
      <c r="C1188" s="114"/>
      <c r="D1188" s="114"/>
      <c r="E1188" s="114"/>
      <c r="F1188" s="114"/>
      <c r="G1188" s="114"/>
    </row>
    <row r="1189" spans="1:7" ht="15">
      <c r="A1189" s="112"/>
      <c r="B1189" s="113"/>
      <c r="C1189" s="114"/>
      <c r="D1189" s="114"/>
      <c r="E1189" s="114"/>
      <c r="F1189" s="114"/>
      <c r="G1189" s="114"/>
    </row>
    <row r="1190" spans="1:7" ht="15">
      <c r="A1190" s="112"/>
      <c r="B1190" s="113"/>
      <c r="C1190" s="114"/>
      <c r="D1190" s="114"/>
      <c r="E1190" s="114"/>
      <c r="F1190" s="114"/>
      <c r="G1190" s="114"/>
    </row>
    <row r="1191" spans="1:7" ht="15">
      <c r="A1191" s="112"/>
      <c r="B1191" s="113"/>
      <c r="C1191" s="114"/>
      <c r="D1191" s="114"/>
      <c r="E1191" s="114"/>
      <c r="F1191" s="114"/>
      <c r="G1191" s="114"/>
    </row>
    <row r="1192" spans="1:7" ht="15">
      <c r="A1192" s="112"/>
      <c r="B1192" s="113"/>
      <c r="C1192" s="114"/>
      <c r="D1192" s="114"/>
      <c r="E1192" s="114"/>
      <c r="F1192" s="114"/>
      <c r="G1192" s="114"/>
    </row>
    <row r="1193" spans="1:7" ht="15">
      <c r="A1193" s="112"/>
      <c r="B1193" s="113"/>
      <c r="C1193" s="114"/>
      <c r="D1193" s="114"/>
      <c r="E1193" s="114"/>
      <c r="F1193" s="114"/>
      <c r="G1193" s="114"/>
    </row>
    <row r="1194" spans="1:7" ht="15">
      <c r="A1194" s="112"/>
      <c r="B1194" s="113"/>
      <c r="C1194" s="114"/>
      <c r="D1194" s="114"/>
      <c r="E1194" s="114"/>
      <c r="F1194" s="114"/>
      <c r="G1194" s="114"/>
    </row>
    <row r="1195" spans="1:7" ht="15">
      <c r="A1195" s="112"/>
      <c r="B1195" s="113"/>
      <c r="C1195" s="114"/>
      <c r="D1195" s="114"/>
      <c r="E1195" s="114"/>
      <c r="F1195" s="114"/>
      <c r="G1195" s="114"/>
    </row>
    <row r="1196" spans="1:7" ht="15">
      <c r="A1196" s="112"/>
      <c r="B1196" s="113"/>
      <c r="C1196" s="114"/>
      <c r="D1196" s="114"/>
      <c r="E1196" s="114"/>
      <c r="F1196" s="114"/>
      <c r="G1196" s="114"/>
    </row>
    <row r="1197" spans="1:7" ht="15">
      <c r="A1197" s="112"/>
      <c r="B1197" s="113"/>
      <c r="C1197" s="114"/>
      <c r="D1197" s="114"/>
      <c r="E1197" s="114"/>
      <c r="F1197" s="114"/>
      <c r="G1197" s="114"/>
    </row>
    <row r="1198" spans="1:7" ht="15">
      <c r="A1198" s="112"/>
      <c r="B1198" s="113"/>
      <c r="C1198" s="114"/>
      <c r="D1198" s="114"/>
      <c r="E1198" s="114"/>
      <c r="F1198" s="114"/>
      <c r="G1198" s="114"/>
    </row>
    <row r="1199" spans="1:7" ht="15">
      <c r="A1199" s="112"/>
      <c r="B1199" s="113"/>
      <c r="C1199" s="114"/>
      <c r="D1199" s="114"/>
      <c r="E1199" s="114"/>
      <c r="F1199" s="114"/>
      <c r="G1199" s="114"/>
    </row>
    <row r="1200" spans="1:7" ht="15">
      <c r="A1200" s="112"/>
      <c r="B1200" s="113"/>
      <c r="C1200" s="114"/>
      <c r="D1200" s="114"/>
      <c r="E1200" s="114"/>
      <c r="F1200" s="114"/>
      <c r="G1200" s="114"/>
    </row>
    <row r="1201" spans="1:7" ht="15">
      <c r="A1201" s="112"/>
      <c r="B1201" s="113"/>
      <c r="C1201" s="114"/>
      <c r="D1201" s="114"/>
      <c r="E1201" s="114"/>
      <c r="F1201" s="114"/>
      <c r="G1201" s="114"/>
    </row>
    <row r="1202" spans="1:7" ht="15">
      <c r="A1202" s="112"/>
      <c r="B1202" s="113"/>
      <c r="C1202" s="114"/>
      <c r="D1202" s="114"/>
      <c r="E1202" s="114"/>
      <c r="F1202" s="114"/>
      <c r="G1202" s="114"/>
    </row>
    <row r="1203" spans="1:7" ht="15">
      <c r="A1203" s="112"/>
      <c r="B1203" s="113"/>
      <c r="C1203" s="114"/>
      <c r="D1203" s="114"/>
      <c r="E1203" s="114"/>
      <c r="F1203" s="114"/>
      <c r="G1203" s="114"/>
    </row>
    <row r="1204" spans="1:7" ht="15">
      <c r="A1204" s="112"/>
      <c r="B1204" s="113"/>
      <c r="C1204" s="114"/>
      <c r="D1204" s="114"/>
      <c r="E1204" s="114"/>
      <c r="F1204" s="114"/>
      <c r="G1204" s="114"/>
    </row>
    <row r="1205" spans="1:7" ht="15">
      <c r="A1205" s="112"/>
      <c r="B1205" s="113"/>
      <c r="C1205" s="114"/>
      <c r="D1205" s="114"/>
      <c r="E1205" s="114"/>
      <c r="F1205" s="114"/>
      <c r="G1205" s="114"/>
    </row>
    <row r="1206" spans="1:7" ht="15">
      <c r="A1206" s="112"/>
      <c r="B1206" s="113"/>
      <c r="C1206" s="114"/>
      <c r="D1206" s="114"/>
      <c r="E1206" s="114"/>
      <c r="F1206" s="114"/>
      <c r="G1206" s="114"/>
    </row>
    <row r="1207" spans="1:7" ht="15">
      <c r="A1207" s="112"/>
      <c r="B1207" s="113"/>
      <c r="C1207" s="114"/>
      <c r="D1207" s="114"/>
      <c r="E1207" s="114"/>
      <c r="F1207" s="114"/>
      <c r="G1207" s="114"/>
    </row>
    <row r="1208" spans="1:7" ht="15">
      <c r="A1208" s="112"/>
      <c r="B1208" s="113"/>
      <c r="C1208" s="114"/>
      <c r="D1208" s="114"/>
      <c r="E1208" s="114"/>
      <c r="F1208" s="114"/>
      <c r="G1208" s="114"/>
    </row>
    <row r="1209" spans="1:7" ht="15">
      <c r="A1209" s="112"/>
      <c r="B1209" s="113"/>
      <c r="C1209" s="114"/>
      <c r="D1209" s="114"/>
      <c r="E1209" s="114"/>
      <c r="F1209" s="114"/>
      <c r="G1209" s="114"/>
    </row>
    <row r="1210" spans="1:7" ht="15">
      <c r="A1210" s="112"/>
      <c r="B1210" s="113"/>
      <c r="C1210" s="114"/>
      <c r="D1210" s="114"/>
      <c r="E1210" s="114"/>
      <c r="F1210" s="114"/>
      <c r="G1210" s="114"/>
    </row>
    <row r="1211" spans="1:7" ht="15">
      <c r="A1211" s="112"/>
      <c r="B1211" s="113"/>
      <c r="C1211" s="114"/>
      <c r="D1211" s="114"/>
      <c r="E1211" s="114"/>
      <c r="F1211" s="114"/>
      <c r="G1211" s="114"/>
    </row>
    <row r="1212" spans="1:7" ht="15">
      <c r="A1212" s="112"/>
      <c r="B1212" s="113"/>
      <c r="C1212" s="114"/>
      <c r="D1212" s="114"/>
      <c r="E1212" s="114"/>
      <c r="F1212" s="114"/>
      <c r="G1212" s="114"/>
    </row>
    <row r="1213" spans="1:7" ht="15">
      <c r="A1213" s="112"/>
      <c r="B1213" s="113"/>
      <c r="C1213" s="114"/>
      <c r="D1213" s="114"/>
      <c r="E1213" s="114"/>
      <c r="F1213" s="114"/>
      <c r="G1213" s="114"/>
    </row>
    <row r="1214" spans="1:7" ht="15">
      <c r="A1214" s="112"/>
      <c r="B1214" s="113"/>
      <c r="C1214" s="114"/>
      <c r="D1214" s="114"/>
      <c r="E1214" s="114"/>
      <c r="F1214" s="114"/>
      <c r="G1214" s="114"/>
    </row>
    <row r="1215" spans="1:7" ht="15">
      <c r="A1215" s="112"/>
      <c r="B1215" s="113"/>
      <c r="C1215" s="114"/>
      <c r="D1215" s="114"/>
      <c r="E1215" s="114"/>
      <c r="F1215" s="114"/>
      <c r="G1215" s="114"/>
    </row>
    <row r="1216" spans="1:7" ht="15">
      <c r="A1216" s="112"/>
      <c r="B1216" s="113"/>
      <c r="C1216" s="114"/>
      <c r="D1216" s="114"/>
      <c r="E1216" s="114"/>
      <c r="F1216" s="114"/>
      <c r="G1216" s="114"/>
    </row>
    <row r="1217" spans="1:7" ht="15">
      <c r="A1217" s="112"/>
      <c r="B1217" s="113"/>
      <c r="C1217" s="114"/>
      <c r="D1217" s="114"/>
      <c r="E1217" s="114"/>
      <c r="F1217" s="114"/>
      <c r="G1217" s="114"/>
    </row>
    <row r="1218" spans="1:7" ht="15">
      <c r="A1218" s="112"/>
      <c r="B1218" s="113"/>
      <c r="C1218" s="114"/>
      <c r="D1218" s="114"/>
      <c r="E1218" s="114"/>
      <c r="F1218" s="114"/>
      <c r="G1218" s="114"/>
    </row>
    <row r="1219" spans="1:7" ht="15">
      <c r="A1219" s="112"/>
      <c r="B1219" s="113"/>
      <c r="C1219" s="114"/>
      <c r="D1219" s="114"/>
      <c r="E1219" s="114"/>
      <c r="F1219" s="114"/>
      <c r="G1219" s="114"/>
    </row>
    <row r="1220" spans="1:7" ht="15">
      <c r="A1220" s="112"/>
      <c r="B1220" s="113"/>
      <c r="C1220" s="114"/>
      <c r="D1220" s="114"/>
      <c r="E1220" s="114"/>
      <c r="F1220" s="114"/>
      <c r="G1220" s="114"/>
    </row>
    <row r="1221" spans="1:7" ht="15">
      <c r="A1221" s="112"/>
      <c r="B1221" s="113"/>
      <c r="C1221" s="114"/>
      <c r="D1221" s="114"/>
      <c r="E1221" s="114"/>
      <c r="F1221" s="114"/>
      <c r="G1221" s="114"/>
    </row>
    <row r="1222" spans="1:7" ht="15">
      <c r="A1222" s="112"/>
      <c r="B1222" s="113"/>
      <c r="C1222" s="114"/>
      <c r="D1222" s="114"/>
      <c r="E1222" s="114"/>
      <c r="F1222" s="114"/>
      <c r="G1222" s="114"/>
    </row>
    <row r="1223" spans="1:7" ht="15">
      <c r="A1223" s="112"/>
      <c r="B1223" s="113"/>
      <c r="C1223" s="114"/>
      <c r="D1223" s="114"/>
      <c r="E1223" s="114"/>
      <c r="F1223" s="114"/>
      <c r="G1223" s="114"/>
    </row>
    <row r="1224" spans="1:7" ht="15">
      <c r="A1224" s="112"/>
      <c r="B1224" s="113"/>
      <c r="C1224" s="114"/>
      <c r="D1224" s="114"/>
      <c r="E1224" s="114"/>
      <c r="F1224" s="114"/>
      <c r="G1224" s="114"/>
    </row>
    <row r="1225" spans="1:7" ht="15">
      <c r="A1225" s="112"/>
      <c r="B1225" s="113"/>
      <c r="C1225" s="114"/>
      <c r="D1225" s="114"/>
      <c r="E1225" s="114"/>
      <c r="F1225" s="114"/>
      <c r="G1225" s="114"/>
    </row>
    <row r="1226" spans="1:7" ht="15">
      <c r="A1226" s="112"/>
      <c r="B1226" s="113"/>
      <c r="C1226" s="114"/>
      <c r="D1226" s="114"/>
      <c r="E1226" s="114"/>
      <c r="F1226" s="114"/>
      <c r="G1226" s="114"/>
    </row>
    <row r="1227" spans="1:7" ht="15">
      <c r="A1227" s="112"/>
      <c r="B1227" s="113"/>
      <c r="C1227" s="114"/>
      <c r="D1227" s="114"/>
      <c r="E1227" s="114"/>
      <c r="F1227" s="114"/>
      <c r="G1227" s="114"/>
    </row>
    <row r="1228" spans="1:7" ht="15">
      <c r="A1228" s="112"/>
      <c r="B1228" s="113"/>
      <c r="C1228" s="114"/>
      <c r="D1228" s="114"/>
      <c r="E1228" s="114"/>
      <c r="F1228" s="114"/>
      <c r="G1228" s="114"/>
    </row>
    <row r="1229" spans="1:7" ht="15">
      <c r="A1229" s="112"/>
      <c r="B1229" s="113"/>
      <c r="C1229" s="114"/>
      <c r="D1229" s="114"/>
      <c r="E1229" s="114"/>
      <c r="F1229" s="114"/>
      <c r="G1229" s="114"/>
    </row>
    <row r="1230" spans="1:7" ht="15">
      <c r="A1230" s="112"/>
      <c r="B1230" s="113"/>
      <c r="C1230" s="114"/>
      <c r="D1230" s="114"/>
      <c r="E1230" s="114"/>
      <c r="F1230" s="114"/>
      <c r="G1230" s="114"/>
    </row>
    <row r="1231" spans="1:7" ht="15">
      <c r="A1231" s="112"/>
      <c r="B1231" s="113"/>
      <c r="C1231" s="114"/>
      <c r="D1231" s="114"/>
      <c r="E1231" s="114"/>
      <c r="F1231" s="114"/>
      <c r="G1231" s="114"/>
    </row>
    <row r="1232" spans="1:7" ht="15">
      <c r="A1232" s="112"/>
      <c r="B1232" s="113"/>
      <c r="C1232" s="114"/>
      <c r="D1232" s="114"/>
      <c r="E1232" s="114"/>
      <c r="F1232" s="114"/>
      <c r="G1232" s="114"/>
    </row>
    <row r="1233" spans="1:7" ht="15">
      <c r="A1233" s="112"/>
      <c r="B1233" s="113"/>
      <c r="C1233" s="114"/>
      <c r="D1233" s="114"/>
      <c r="E1233" s="114"/>
      <c r="F1233" s="114"/>
      <c r="G1233" s="114"/>
    </row>
    <row r="1234" spans="1:7" ht="15">
      <c r="A1234" s="112"/>
      <c r="B1234" s="113"/>
      <c r="C1234" s="114"/>
      <c r="D1234" s="114"/>
      <c r="E1234" s="114"/>
      <c r="F1234" s="114"/>
      <c r="G1234" s="114"/>
    </row>
    <row r="1235" spans="1:7" ht="15">
      <c r="A1235" s="112"/>
      <c r="B1235" s="113"/>
      <c r="C1235" s="114"/>
      <c r="D1235" s="114"/>
      <c r="E1235" s="114"/>
      <c r="F1235" s="114"/>
      <c r="G1235" s="114"/>
    </row>
    <row r="1236" spans="1:7" ht="15">
      <c r="A1236" s="112"/>
      <c r="B1236" s="113"/>
      <c r="C1236" s="114"/>
      <c r="D1236" s="114"/>
      <c r="E1236" s="114"/>
      <c r="F1236" s="114"/>
      <c r="G1236" s="114"/>
    </row>
    <row r="1237" spans="1:7" ht="15">
      <c r="A1237" s="112"/>
      <c r="B1237" s="113"/>
      <c r="C1237" s="114"/>
      <c r="D1237" s="114"/>
      <c r="E1237" s="114"/>
      <c r="F1237" s="114"/>
      <c r="G1237" s="114"/>
    </row>
    <row r="1238" spans="1:7" ht="15">
      <c r="A1238" s="112"/>
      <c r="B1238" s="113"/>
      <c r="C1238" s="114"/>
      <c r="D1238" s="114"/>
      <c r="E1238" s="114"/>
      <c r="F1238" s="114"/>
      <c r="G1238" s="114"/>
    </row>
    <row r="1239" spans="1:7" ht="15">
      <c r="A1239" s="112"/>
      <c r="B1239" s="113"/>
      <c r="C1239" s="114"/>
      <c r="D1239" s="114"/>
      <c r="E1239" s="114"/>
      <c r="F1239" s="114"/>
      <c r="G1239" s="114"/>
    </row>
    <row r="1240" spans="1:7" ht="15">
      <c r="A1240" s="112"/>
      <c r="B1240" s="113"/>
      <c r="C1240" s="114"/>
      <c r="D1240" s="114"/>
      <c r="E1240" s="114"/>
      <c r="F1240" s="114"/>
      <c r="G1240" s="114"/>
    </row>
    <row r="1241" spans="1:7" ht="15">
      <c r="A1241" s="112"/>
      <c r="B1241" s="113"/>
      <c r="C1241" s="114"/>
      <c r="D1241" s="114"/>
      <c r="E1241" s="114"/>
      <c r="F1241" s="114"/>
      <c r="G1241" s="114"/>
    </row>
    <row r="1242" spans="1:7" ht="15">
      <c r="A1242" s="112"/>
      <c r="B1242" s="113"/>
      <c r="C1242" s="114"/>
      <c r="D1242" s="114"/>
      <c r="E1242" s="114"/>
      <c r="F1242" s="114"/>
      <c r="G1242" s="114"/>
    </row>
    <row r="1243" spans="1:7" ht="15">
      <c r="A1243" s="112"/>
      <c r="B1243" s="113"/>
      <c r="C1243" s="114"/>
      <c r="D1243" s="114"/>
      <c r="E1243" s="114"/>
      <c r="F1243" s="114"/>
      <c r="G1243" s="114"/>
    </row>
    <row r="1244" spans="1:7" ht="15">
      <c r="A1244" s="112"/>
      <c r="B1244" s="113"/>
      <c r="C1244" s="114"/>
      <c r="D1244" s="114"/>
      <c r="E1244" s="114"/>
      <c r="F1244" s="114"/>
      <c r="G1244" s="114"/>
    </row>
    <row r="1245" spans="1:7" ht="15">
      <c r="A1245" s="112"/>
      <c r="B1245" s="113"/>
      <c r="C1245" s="114"/>
      <c r="D1245" s="114"/>
      <c r="E1245" s="114"/>
      <c r="F1245" s="114"/>
      <c r="G1245" s="114"/>
    </row>
    <row r="1246" spans="1:7" ht="15">
      <c r="A1246" s="112"/>
      <c r="B1246" s="113"/>
      <c r="C1246" s="114"/>
      <c r="D1246" s="114"/>
      <c r="E1246" s="114"/>
      <c r="F1246" s="114"/>
      <c r="G1246" s="114"/>
    </row>
    <row r="1247" spans="1:7" ht="15">
      <c r="A1247" s="112"/>
      <c r="B1247" s="113"/>
      <c r="C1247" s="114"/>
      <c r="D1247" s="114"/>
      <c r="E1247" s="114"/>
      <c r="F1247" s="114"/>
      <c r="G1247" s="114"/>
    </row>
    <row r="1248" spans="1:7" ht="15">
      <c r="A1248" s="112"/>
      <c r="B1248" s="113"/>
      <c r="C1248" s="114"/>
      <c r="D1248" s="114"/>
      <c r="E1248" s="114"/>
      <c r="F1248" s="114"/>
      <c r="G1248" s="114"/>
    </row>
    <row r="1249" spans="1:7" ht="15">
      <c r="A1249" s="112"/>
      <c r="B1249" s="113"/>
      <c r="C1249" s="114"/>
      <c r="D1249" s="114"/>
      <c r="E1249" s="114"/>
      <c r="F1249" s="114"/>
      <c r="G1249" s="114"/>
    </row>
    <row r="1250" spans="1:7" ht="15">
      <c r="A1250" s="112"/>
      <c r="B1250" s="113"/>
      <c r="C1250" s="114"/>
      <c r="D1250" s="114"/>
      <c r="E1250" s="114"/>
      <c r="F1250" s="114"/>
      <c r="G1250" s="114"/>
    </row>
    <row r="1251" spans="1:7" ht="15">
      <c r="A1251" s="112"/>
      <c r="B1251" s="113"/>
      <c r="C1251" s="114"/>
      <c r="D1251" s="114"/>
      <c r="E1251" s="114"/>
      <c r="F1251" s="114"/>
      <c r="G1251" s="114"/>
    </row>
    <row r="1252" spans="1:7" ht="15">
      <c r="A1252" s="112"/>
      <c r="B1252" s="113"/>
      <c r="C1252" s="114"/>
      <c r="D1252" s="114"/>
      <c r="E1252" s="114"/>
      <c r="F1252" s="114"/>
      <c r="G1252" s="114"/>
    </row>
    <row r="1253" spans="1:7" ht="15">
      <c r="A1253" s="112"/>
      <c r="B1253" s="113"/>
      <c r="C1253" s="114"/>
      <c r="D1253" s="114"/>
      <c r="E1253" s="114"/>
      <c r="F1253" s="114"/>
      <c r="G1253" s="114"/>
    </row>
    <row r="1254" spans="1:7" ht="15">
      <c r="A1254" s="112"/>
      <c r="B1254" s="113"/>
      <c r="C1254" s="114"/>
      <c r="D1254" s="114"/>
      <c r="E1254" s="114"/>
      <c r="F1254" s="114"/>
      <c r="G1254" s="114"/>
    </row>
    <row r="1255" spans="1:7" ht="15">
      <c r="A1255" s="112"/>
      <c r="B1255" s="113"/>
      <c r="C1255" s="114"/>
      <c r="D1255" s="114"/>
      <c r="E1255" s="114"/>
      <c r="F1255" s="114"/>
      <c r="G1255" s="114"/>
    </row>
    <row r="1256" spans="1:7" ht="15">
      <c r="A1256" s="112"/>
      <c r="B1256" s="113"/>
      <c r="C1256" s="114"/>
      <c r="D1256" s="114"/>
      <c r="E1256" s="114"/>
      <c r="F1256" s="114"/>
      <c r="G1256" s="114"/>
    </row>
    <row r="1257" spans="1:7" ht="15">
      <c r="A1257" s="112"/>
      <c r="B1257" s="113"/>
      <c r="C1257" s="114"/>
      <c r="D1257" s="114"/>
      <c r="E1257" s="114"/>
      <c r="F1257" s="114"/>
      <c r="G1257" s="114"/>
    </row>
    <row r="1258" spans="1:7" ht="15">
      <c r="A1258" s="112"/>
      <c r="B1258" s="113"/>
      <c r="C1258" s="114"/>
      <c r="D1258" s="114"/>
      <c r="E1258" s="114"/>
      <c r="F1258" s="114"/>
      <c r="G1258" s="114"/>
    </row>
    <row r="1259" spans="1:7" ht="15">
      <c r="A1259" s="112"/>
      <c r="B1259" s="113"/>
      <c r="C1259" s="114"/>
      <c r="D1259" s="114"/>
      <c r="E1259" s="114"/>
      <c r="F1259" s="114"/>
      <c r="G1259" s="114"/>
    </row>
    <row r="1260" spans="1:7" ht="15">
      <c r="A1260" s="112"/>
      <c r="B1260" s="113"/>
      <c r="C1260" s="114"/>
      <c r="D1260" s="114"/>
      <c r="E1260" s="114"/>
      <c r="F1260" s="114"/>
      <c r="G1260" s="114"/>
    </row>
    <row r="1261" spans="1:7" ht="15">
      <c r="A1261" s="112"/>
      <c r="B1261" s="113"/>
      <c r="C1261" s="114"/>
      <c r="D1261" s="114"/>
      <c r="E1261" s="114"/>
      <c r="F1261" s="114"/>
      <c r="G1261" s="114"/>
    </row>
    <row r="1262" spans="1:7" ht="15">
      <c r="A1262" s="112"/>
      <c r="B1262" s="113"/>
      <c r="C1262" s="114"/>
      <c r="D1262" s="114"/>
      <c r="E1262" s="114"/>
      <c r="F1262" s="114"/>
      <c r="G1262" s="114"/>
    </row>
    <row r="1263" spans="1:7" ht="15">
      <c r="A1263" s="112"/>
      <c r="B1263" s="113"/>
      <c r="C1263" s="114"/>
      <c r="D1263" s="114"/>
      <c r="E1263" s="114"/>
      <c r="F1263" s="114"/>
      <c r="G1263" s="114"/>
    </row>
    <row r="1264" spans="1:7" ht="15">
      <c r="A1264" s="112"/>
      <c r="B1264" s="113"/>
      <c r="C1264" s="114"/>
      <c r="D1264" s="114"/>
      <c r="E1264" s="114"/>
      <c r="F1264" s="114"/>
      <c r="G1264" s="114"/>
    </row>
    <row r="1265" spans="1:7" ht="15">
      <c r="A1265" s="112"/>
      <c r="B1265" s="113"/>
      <c r="C1265" s="114"/>
      <c r="D1265" s="114"/>
      <c r="E1265" s="114"/>
      <c r="F1265" s="114"/>
      <c r="G1265" s="114"/>
    </row>
    <row r="1266" spans="1:7" ht="15">
      <c r="A1266" s="112"/>
      <c r="B1266" s="113"/>
      <c r="C1266" s="114"/>
      <c r="D1266" s="114"/>
      <c r="E1266" s="114"/>
      <c r="F1266" s="114"/>
      <c r="G1266" s="114"/>
    </row>
    <row r="1267" spans="1:7" ht="15">
      <c r="A1267" s="112"/>
      <c r="B1267" s="113"/>
      <c r="C1267" s="114"/>
      <c r="D1267" s="114"/>
      <c r="E1267" s="114"/>
      <c r="F1267" s="114"/>
      <c r="G1267" s="114"/>
    </row>
    <row r="1268" spans="1:7" ht="15">
      <c r="A1268" s="112"/>
      <c r="B1268" s="113"/>
      <c r="C1268" s="114"/>
      <c r="D1268" s="114"/>
      <c r="E1268" s="114"/>
      <c r="F1268" s="114"/>
      <c r="G1268" s="114"/>
    </row>
    <row r="1269" spans="1:7" ht="15">
      <c r="A1269" s="112"/>
      <c r="B1269" s="113"/>
      <c r="C1269" s="114"/>
      <c r="D1269" s="114"/>
      <c r="E1269" s="114"/>
      <c r="F1269" s="114"/>
      <c r="G1269" s="114"/>
    </row>
    <row r="1270" spans="1:7" ht="15">
      <c r="A1270" s="112"/>
      <c r="B1270" s="113"/>
      <c r="C1270" s="114"/>
      <c r="D1270" s="114"/>
      <c r="E1270" s="114"/>
      <c r="F1270" s="114"/>
      <c r="G1270" s="114"/>
    </row>
    <row r="1271" spans="1:7" ht="15">
      <c r="A1271" s="112"/>
      <c r="B1271" s="113"/>
      <c r="C1271" s="114"/>
      <c r="D1271" s="114"/>
      <c r="E1271" s="114"/>
      <c r="F1271" s="114"/>
      <c r="G1271" s="114"/>
    </row>
    <row r="1272" spans="1:7" ht="15">
      <c r="A1272" s="112"/>
      <c r="B1272" s="113"/>
      <c r="C1272" s="114"/>
      <c r="D1272" s="114"/>
      <c r="E1272" s="114"/>
      <c r="F1272" s="114"/>
      <c r="G1272" s="114"/>
    </row>
    <row r="1273" spans="1:7" ht="15">
      <c r="A1273" s="112"/>
      <c r="B1273" s="113"/>
      <c r="C1273" s="114"/>
      <c r="D1273" s="114"/>
      <c r="E1273" s="114"/>
      <c r="F1273" s="114"/>
      <c r="G1273" s="114"/>
    </row>
    <row r="1274" spans="1:7" ht="15">
      <c r="A1274" s="112"/>
      <c r="B1274" s="113"/>
      <c r="C1274" s="114"/>
      <c r="D1274" s="114"/>
      <c r="E1274" s="114"/>
      <c r="F1274" s="114"/>
      <c r="G1274" s="114"/>
    </row>
    <row r="1275" spans="1:7" ht="15">
      <c r="A1275" s="112"/>
      <c r="B1275" s="113"/>
      <c r="C1275" s="114"/>
      <c r="D1275" s="114"/>
      <c r="E1275" s="114"/>
      <c r="F1275" s="114"/>
      <c r="G1275" s="114"/>
    </row>
    <row r="1276" spans="1:7" ht="15">
      <c r="A1276" s="112"/>
      <c r="B1276" s="113"/>
      <c r="C1276" s="114"/>
      <c r="D1276" s="114"/>
      <c r="E1276" s="114"/>
      <c r="F1276" s="114"/>
      <c r="G1276" s="114"/>
    </row>
    <row r="1277" spans="1:7" ht="15">
      <c r="A1277" s="112"/>
      <c r="B1277" s="113"/>
      <c r="C1277" s="114"/>
      <c r="D1277" s="114"/>
      <c r="E1277" s="114"/>
      <c r="F1277" s="114"/>
      <c r="G1277" s="114"/>
    </row>
    <row r="1278" spans="1:7" ht="15">
      <c r="A1278" s="112"/>
      <c r="B1278" s="113"/>
      <c r="C1278" s="114"/>
      <c r="D1278" s="114"/>
      <c r="E1278" s="114"/>
      <c r="F1278" s="114"/>
      <c r="G1278" s="114"/>
    </row>
    <row r="1279" spans="1:7" ht="15">
      <c r="A1279" s="112"/>
      <c r="B1279" s="113"/>
      <c r="C1279" s="114"/>
      <c r="D1279" s="114"/>
      <c r="E1279" s="114"/>
      <c r="F1279" s="114"/>
      <c r="G1279" s="114"/>
    </row>
    <row r="1280" spans="1:7" ht="15">
      <c r="A1280" s="112"/>
      <c r="B1280" s="113"/>
      <c r="C1280" s="114"/>
      <c r="D1280" s="114"/>
      <c r="E1280" s="114"/>
      <c r="F1280" s="114"/>
      <c r="G1280" s="114"/>
    </row>
    <row r="1281" spans="1:7" ht="15">
      <c r="A1281" s="112"/>
      <c r="B1281" s="113"/>
      <c r="C1281" s="114"/>
      <c r="D1281" s="114"/>
      <c r="E1281" s="114"/>
      <c r="F1281" s="114"/>
      <c r="G1281" s="114"/>
    </row>
    <row r="1282" spans="1:7" ht="15">
      <c r="A1282" s="112"/>
      <c r="B1282" s="113"/>
      <c r="C1282" s="114"/>
      <c r="D1282" s="114"/>
      <c r="E1282" s="114"/>
      <c r="F1282" s="114"/>
      <c r="G1282" s="114"/>
    </row>
    <row r="1283" spans="1:7" ht="15">
      <c r="A1283" s="112"/>
      <c r="B1283" s="113"/>
      <c r="C1283" s="114"/>
      <c r="D1283" s="114"/>
      <c r="E1283" s="114"/>
      <c r="F1283" s="114"/>
      <c r="G1283" s="114"/>
    </row>
    <row r="1284" spans="1:7" ht="15">
      <c r="A1284" s="112"/>
      <c r="B1284" s="113"/>
      <c r="C1284" s="114"/>
      <c r="D1284" s="114"/>
      <c r="E1284" s="114"/>
      <c r="F1284" s="114"/>
      <c r="G1284" s="114"/>
    </row>
    <row r="1285" spans="1:7" ht="15">
      <c r="A1285" s="112"/>
      <c r="B1285" s="113"/>
      <c r="C1285" s="114"/>
      <c r="D1285" s="114"/>
      <c r="E1285" s="114"/>
      <c r="F1285" s="114"/>
      <c r="G1285" s="114"/>
    </row>
    <row r="1286" spans="1:7" ht="15">
      <c r="A1286" s="112"/>
      <c r="B1286" s="113"/>
      <c r="C1286" s="114"/>
      <c r="D1286" s="114"/>
      <c r="E1286" s="114"/>
      <c r="F1286" s="114"/>
      <c r="G1286" s="114"/>
    </row>
    <row r="1287" spans="1:7" ht="15">
      <c r="A1287" s="112"/>
      <c r="B1287" s="113"/>
      <c r="C1287" s="114"/>
      <c r="D1287" s="114"/>
      <c r="E1287" s="114"/>
      <c r="F1287" s="114"/>
      <c r="G1287" s="114"/>
    </row>
    <row r="1288" spans="1:7" ht="15">
      <c r="A1288" s="112"/>
      <c r="B1288" s="113"/>
      <c r="C1288" s="114"/>
      <c r="D1288" s="114"/>
      <c r="E1288" s="114"/>
      <c r="F1288" s="114"/>
      <c r="G1288" s="114"/>
    </row>
    <row r="1289" spans="1:7" ht="15">
      <c r="A1289" s="112"/>
      <c r="B1289" s="113"/>
      <c r="C1289" s="114"/>
      <c r="D1289" s="114"/>
      <c r="E1289" s="114"/>
      <c r="F1289" s="114"/>
      <c r="G1289" s="114"/>
    </row>
  </sheetData>
  <sheetProtection/>
  <mergeCells count="1">
    <mergeCell ref="A5:B5"/>
  </mergeCells>
  <printOptions/>
  <pageMargins left="0" right="0" top="0.3937007874015748" bottom="0" header="0.15748031496062992" footer="0.5118110236220472"/>
  <pageSetup horizontalDpi="600" verticalDpi="600" orientation="portrait" paperSize="9" scale="89" r:id="rId3"/>
  <rowBreaks count="2" manualBreakCount="2">
    <brk id="59" max="255" man="1"/>
    <brk id="98" max="255" man="1"/>
  </rowBreaks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6">
      <selection activeCell="H9" sqref="H9"/>
    </sheetView>
  </sheetViews>
  <sheetFormatPr defaultColWidth="9.00390625" defaultRowHeight="12.75"/>
  <cols>
    <col min="1" max="1" width="38.25390625" style="374" customWidth="1"/>
    <col min="2" max="2" width="6.875" style="373" customWidth="1"/>
    <col min="3" max="5" width="16.75390625" style="374" customWidth="1"/>
    <col min="6" max="16384" width="9.125" style="374" customWidth="1"/>
  </cols>
  <sheetData>
    <row r="2" spans="1:5" ht="18">
      <c r="A2" s="372" t="s">
        <v>349</v>
      </c>
      <c r="E2" s="8" t="s">
        <v>350</v>
      </c>
    </row>
    <row r="3" ht="18" customHeight="1">
      <c r="E3" s="375"/>
    </row>
    <row r="4" spans="1:5" ht="18" customHeight="1">
      <c r="A4" s="427" t="s">
        <v>351</v>
      </c>
      <c r="B4" s="427"/>
      <c r="C4" s="427"/>
      <c r="D4" s="427"/>
      <c r="E4" s="375"/>
    </row>
    <row r="5" spans="1:5" ht="18" customHeight="1">
      <c r="A5" s="376"/>
      <c r="B5" s="377"/>
      <c r="C5" s="376"/>
      <c r="D5" s="376"/>
      <c r="E5" s="375"/>
    </row>
    <row r="6" spans="1:5" ht="18" customHeight="1">
      <c r="A6" s="428" t="s">
        <v>339</v>
      </c>
      <c r="B6" s="428"/>
      <c r="C6" s="428"/>
      <c r="D6" s="428"/>
      <c r="E6" s="428"/>
    </row>
    <row r="7" ht="18" customHeight="1" thickBot="1">
      <c r="E7" s="8" t="s">
        <v>352</v>
      </c>
    </row>
    <row r="8" spans="1:11" s="437" customFormat="1" ht="51.75" customHeight="1" thickBot="1">
      <c r="A8" s="431" t="s">
        <v>353</v>
      </c>
      <c r="B8" s="432" t="s">
        <v>354</v>
      </c>
      <c r="C8" s="433" t="s">
        <v>339</v>
      </c>
      <c r="D8" s="434" t="s">
        <v>355</v>
      </c>
      <c r="E8" s="435" t="s">
        <v>251</v>
      </c>
      <c r="F8" s="436"/>
      <c r="G8" s="436"/>
      <c r="H8" s="436"/>
      <c r="I8" s="436"/>
      <c r="J8" s="436"/>
      <c r="K8" s="436"/>
    </row>
    <row r="9" spans="1:11" ht="15.75" customHeight="1" thickBot="1">
      <c r="A9" s="378" t="s">
        <v>356</v>
      </c>
      <c r="B9" s="379"/>
      <c r="C9" s="380"/>
      <c r="D9" s="381"/>
      <c r="E9" s="382"/>
      <c r="F9" s="383"/>
      <c r="G9" s="383"/>
      <c r="H9" s="383"/>
      <c r="I9" s="383"/>
      <c r="J9" s="383"/>
      <c r="K9" s="383"/>
    </row>
    <row r="10" spans="1:11" ht="15.75" customHeight="1">
      <c r="A10" s="384" t="s">
        <v>357</v>
      </c>
      <c r="B10" s="385" t="s">
        <v>358</v>
      </c>
      <c r="C10" s="386">
        <v>3950</v>
      </c>
      <c r="D10" s="387"/>
      <c r="E10" s="388">
        <f>SUM(C10:D10)</f>
        <v>3950</v>
      </c>
      <c r="F10" s="383"/>
      <c r="G10" s="383"/>
      <c r="H10" s="383"/>
      <c r="I10" s="383"/>
      <c r="J10" s="383"/>
      <c r="K10" s="383"/>
    </row>
    <row r="11" spans="1:11" ht="15.75" customHeight="1">
      <c r="A11" s="389" t="s">
        <v>359</v>
      </c>
      <c r="B11" s="385" t="s">
        <v>358</v>
      </c>
      <c r="C11" s="390">
        <v>19474</v>
      </c>
      <c r="D11" s="391"/>
      <c r="E11" s="388">
        <f aca="true" t="shared" si="0" ref="E11:E22">SUM(C11:D11)</f>
        <v>19474</v>
      </c>
      <c r="F11" s="383"/>
      <c r="G11" s="383"/>
      <c r="H11" s="383"/>
      <c r="I11" s="383"/>
      <c r="J11" s="383"/>
      <c r="K11" s="383"/>
    </row>
    <row r="12" spans="1:11" s="394" customFormat="1" ht="15.75" customHeight="1">
      <c r="A12" s="389" t="s">
        <v>360</v>
      </c>
      <c r="B12" s="385" t="s">
        <v>358</v>
      </c>
      <c r="C12" s="390">
        <v>500</v>
      </c>
      <c r="D12" s="392"/>
      <c r="E12" s="388">
        <f t="shared" si="0"/>
        <v>500</v>
      </c>
      <c r="F12" s="393"/>
      <c r="G12" s="393"/>
      <c r="H12" s="393"/>
      <c r="I12" s="393"/>
      <c r="J12" s="393"/>
      <c r="K12" s="393"/>
    </row>
    <row r="13" spans="1:11" s="394" customFormat="1" ht="15.75" customHeight="1">
      <c r="A13" s="389" t="s">
        <v>361</v>
      </c>
      <c r="B13" s="385" t="s">
        <v>358</v>
      </c>
      <c r="C13" s="390">
        <v>8490</v>
      </c>
      <c r="D13" s="391"/>
      <c r="E13" s="388">
        <f t="shared" si="0"/>
        <v>8490</v>
      </c>
      <c r="F13" s="393"/>
      <c r="G13" s="393"/>
      <c r="H13" s="393"/>
      <c r="I13" s="393"/>
      <c r="J13" s="393"/>
      <c r="K13" s="393"/>
    </row>
    <row r="14" spans="1:11" s="394" customFormat="1" ht="15.75" customHeight="1">
      <c r="A14" s="389" t="s">
        <v>362</v>
      </c>
      <c r="B14" s="395" t="s">
        <v>363</v>
      </c>
      <c r="C14" s="390">
        <v>34</v>
      </c>
      <c r="D14" s="391"/>
      <c r="E14" s="388">
        <f t="shared" si="0"/>
        <v>34</v>
      </c>
      <c r="F14" s="393"/>
      <c r="G14" s="393"/>
      <c r="H14" s="393"/>
      <c r="I14" s="393"/>
      <c r="J14" s="393"/>
      <c r="K14" s="393"/>
    </row>
    <row r="15" spans="1:11" s="394" customFormat="1" ht="15.75" customHeight="1">
      <c r="A15" s="389" t="s">
        <v>364</v>
      </c>
      <c r="B15" s="395" t="s">
        <v>365</v>
      </c>
      <c r="C15" s="390">
        <v>18946</v>
      </c>
      <c r="D15" s="391"/>
      <c r="E15" s="388">
        <f t="shared" si="0"/>
        <v>18946</v>
      </c>
      <c r="F15" s="393"/>
      <c r="G15" s="393"/>
      <c r="H15" s="393"/>
      <c r="I15" s="393"/>
      <c r="J15" s="393"/>
      <c r="K15" s="393"/>
    </row>
    <row r="16" spans="1:11" s="394" customFormat="1" ht="15.75" customHeight="1">
      <c r="A16" s="396" t="s">
        <v>366</v>
      </c>
      <c r="B16" s="385" t="s">
        <v>358</v>
      </c>
      <c r="C16" s="397">
        <f>SUM(C17:C18)</f>
        <v>16024</v>
      </c>
      <c r="D16" s="398">
        <f>SUM(D17:D18)</f>
        <v>200</v>
      </c>
      <c r="E16" s="399">
        <f t="shared" si="0"/>
        <v>16224</v>
      </c>
      <c r="F16" s="393"/>
      <c r="G16" s="393"/>
      <c r="H16" s="393"/>
      <c r="I16" s="393"/>
      <c r="J16" s="393"/>
      <c r="K16" s="393"/>
    </row>
    <row r="17" spans="1:11" ht="15.75" customHeight="1">
      <c r="A17" s="396" t="s">
        <v>367</v>
      </c>
      <c r="B17" s="385" t="s">
        <v>358</v>
      </c>
      <c r="C17" s="397">
        <v>15524</v>
      </c>
      <c r="D17" s="398">
        <v>400</v>
      </c>
      <c r="E17" s="399">
        <f t="shared" si="0"/>
        <v>15924</v>
      </c>
      <c r="F17" s="383"/>
      <c r="G17" s="383"/>
      <c r="H17" s="383"/>
      <c r="I17" s="383"/>
      <c r="J17" s="383"/>
      <c r="K17" s="383"/>
    </row>
    <row r="18" spans="1:11" ht="15.75" customHeight="1">
      <c r="A18" s="396" t="s">
        <v>368</v>
      </c>
      <c r="B18" s="385" t="s">
        <v>358</v>
      </c>
      <c r="C18" s="397">
        <v>500</v>
      </c>
      <c r="D18" s="400">
        <v>-200</v>
      </c>
      <c r="E18" s="399">
        <f t="shared" si="0"/>
        <v>300</v>
      </c>
      <c r="F18" s="383"/>
      <c r="G18" s="383"/>
      <c r="H18" s="383"/>
      <c r="I18" s="383"/>
      <c r="J18" s="383"/>
      <c r="K18" s="383"/>
    </row>
    <row r="19" spans="1:11" s="394" customFormat="1" ht="15.75" customHeight="1">
      <c r="A19" s="389" t="s">
        <v>369</v>
      </c>
      <c r="B19" s="385" t="s">
        <v>358</v>
      </c>
      <c r="C19" s="390">
        <v>0</v>
      </c>
      <c r="D19" s="391"/>
      <c r="E19" s="388">
        <f t="shared" si="0"/>
        <v>0</v>
      </c>
      <c r="F19" s="401"/>
      <c r="G19" s="401"/>
      <c r="H19" s="401"/>
      <c r="I19" s="401"/>
      <c r="J19" s="401"/>
      <c r="K19" s="401"/>
    </row>
    <row r="20" spans="1:11" s="394" customFormat="1" ht="15.75" customHeight="1">
      <c r="A20" s="402" t="s">
        <v>370</v>
      </c>
      <c r="B20" s="385" t="s">
        <v>371</v>
      </c>
      <c r="C20" s="403">
        <v>280</v>
      </c>
      <c r="D20" s="404"/>
      <c r="E20" s="388">
        <f t="shared" si="0"/>
        <v>280</v>
      </c>
      <c r="F20" s="401"/>
      <c r="G20" s="401"/>
      <c r="H20" s="401"/>
      <c r="I20" s="401"/>
      <c r="J20" s="401"/>
      <c r="K20" s="401"/>
    </row>
    <row r="21" spans="1:11" s="394" customFormat="1" ht="15.75" customHeight="1">
      <c r="A21" s="402" t="s">
        <v>372</v>
      </c>
      <c r="B21" s="405" t="s">
        <v>363</v>
      </c>
      <c r="C21" s="403">
        <v>78000</v>
      </c>
      <c r="D21" s="404"/>
      <c r="E21" s="388">
        <f t="shared" si="0"/>
        <v>78000</v>
      </c>
      <c r="F21" s="401"/>
      <c r="G21" s="401"/>
      <c r="H21" s="401"/>
      <c r="I21" s="401"/>
      <c r="J21" s="401"/>
      <c r="K21" s="401"/>
    </row>
    <row r="22" spans="1:11" ht="15.75" customHeight="1" thickBot="1">
      <c r="A22" s="406" t="s">
        <v>373</v>
      </c>
      <c r="B22" s="385" t="s">
        <v>365</v>
      </c>
      <c r="C22" s="407">
        <v>50000</v>
      </c>
      <c r="D22" s="408"/>
      <c r="E22" s="388">
        <f t="shared" si="0"/>
        <v>50000</v>
      </c>
      <c r="F22" s="409"/>
      <c r="G22" s="409"/>
      <c r="H22" s="409"/>
      <c r="I22" s="409"/>
      <c r="J22" s="409"/>
      <c r="K22" s="409"/>
    </row>
    <row r="23" spans="1:11" ht="15.75" customHeight="1" thickBot="1">
      <c r="A23" s="378" t="s">
        <v>374</v>
      </c>
      <c r="B23" s="379"/>
      <c r="C23" s="380"/>
      <c r="D23" s="438"/>
      <c r="E23" s="382"/>
      <c r="F23" s="409"/>
      <c r="G23" s="409"/>
      <c r="H23" s="409"/>
      <c r="I23" s="409"/>
      <c r="J23" s="409"/>
      <c r="K23" s="409"/>
    </row>
    <row r="24" spans="1:11" ht="15.75" customHeight="1">
      <c r="A24" s="410" t="s">
        <v>357</v>
      </c>
      <c r="B24" s="395" t="s">
        <v>358</v>
      </c>
      <c r="C24" s="386">
        <v>9800</v>
      </c>
      <c r="D24" s="411"/>
      <c r="E24" s="388">
        <f>SUM(C24:D24)</f>
        <v>9800</v>
      </c>
      <c r="F24" s="409"/>
      <c r="G24" s="409"/>
      <c r="H24" s="409"/>
      <c r="I24" s="409"/>
      <c r="J24" s="409"/>
      <c r="K24" s="409"/>
    </row>
    <row r="25" spans="1:11" ht="15.75" customHeight="1">
      <c r="A25" s="412" t="s">
        <v>359</v>
      </c>
      <c r="B25" s="385" t="s">
        <v>358</v>
      </c>
      <c r="C25" s="390">
        <v>21800</v>
      </c>
      <c r="D25" s="413"/>
      <c r="E25" s="388">
        <f aca="true" t="shared" si="1" ref="E25:E34">SUM(C25:D25)</f>
        <v>21800</v>
      </c>
      <c r="F25" s="409"/>
      <c r="G25" s="409"/>
      <c r="H25" s="409"/>
      <c r="I25" s="409"/>
      <c r="J25" s="409"/>
      <c r="K25" s="409"/>
    </row>
    <row r="26" spans="1:11" ht="15.75" customHeight="1">
      <c r="A26" s="412" t="s">
        <v>360</v>
      </c>
      <c r="B26" s="385" t="s">
        <v>358</v>
      </c>
      <c r="C26" s="390">
        <v>1500</v>
      </c>
      <c r="D26" s="413"/>
      <c r="E26" s="388">
        <f t="shared" si="1"/>
        <v>1500</v>
      </c>
      <c r="F26" s="409"/>
      <c r="G26" s="409"/>
      <c r="H26" s="409"/>
      <c r="I26" s="409"/>
      <c r="J26" s="409"/>
      <c r="K26" s="409"/>
    </row>
    <row r="27" spans="1:11" ht="15.75" customHeight="1">
      <c r="A27" s="412" t="s">
        <v>361</v>
      </c>
      <c r="B27" s="385" t="s">
        <v>358</v>
      </c>
      <c r="C27" s="390">
        <v>8000</v>
      </c>
      <c r="D27" s="413"/>
      <c r="E27" s="388">
        <f t="shared" si="1"/>
        <v>8000</v>
      </c>
      <c r="F27" s="409"/>
      <c r="G27" s="409"/>
      <c r="H27" s="409"/>
      <c r="I27" s="409"/>
      <c r="J27" s="409"/>
      <c r="K27" s="409"/>
    </row>
    <row r="28" spans="1:11" ht="15.75" customHeight="1">
      <c r="A28" s="412" t="s">
        <v>362</v>
      </c>
      <c r="B28" s="414" t="s">
        <v>363</v>
      </c>
      <c r="C28" s="390">
        <v>34</v>
      </c>
      <c r="D28" s="413"/>
      <c r="E28" s="388">
        <f t="shared" si="1"/>
        <v>34</v>
      </c>
      <c r="F28" s="409"/>
      <c r="G28" s="409"/>
      <c r="H28" s="409"/>
      <c r="I28" s="409"/>
      <c r="J28" s="409"/>
      <c r="K28" s="409"/>
    </row>
    <row r="29" spans="1:11" ht="15.75" customHeight="1">
      <c r="A29" s="410" t="s">
        <v>364</v>
      </c>
      <c r="B29" s="414" t="s">
        <v>375</v>
      </c>
      <c r="C29" s="386">
        <v>13600</v>
      </c>
      <c r="D29" s="411"/>
      <c r="E29" s="388">
        <f t="shared" si="1"/>
        <v>13600</v>
      </c>
      <c r="F29" s="409"/>
      <c r="G29" s="409"/>
      <c r="H29" s="409"/>
      <c r="I29" s="409"/>
      <c r="J29" s="409"/>
      <c r="K29" s="409"/>
    </row>
    <row r="30" spans="1:11" ht="15.75" customHeight="1">
      <c r="A30" s="396" t="s">
        <v>366</v>
      </c>
      <c r="B30" s="385" t="s">
        <v>358</v>
      </c>
      <c r="C30" s="415">
        <f>SUM(C31:C32)</f>
        <v>13500</v>
      </c>
      <c r="D30" s="416"/>
      <c r="E30" s="399">
        <f t="shared" si="1"/>
        <v>13500</v>
      </c>
      <c r="F30" s="409"/>
      <c r="G30" s="409"/>
      <c r="H30" s="409"/>
      <c r="I30" s="409"/>
      <c r="J30" s="409"/>
      <c r="K30" s="409"/>
    </row>
    <row r="31" spans="1:11" ht="15.75" customHeight="1">
      <c r="A31" s="396" t="s">
        <v>367</v>
      </c>
      <c r="B31" s="385" t="s">
        <v>358</v>
      </c>
      <c r="C31" s="415">
        <v>12000</v>
      </c>
      <c r="D31" s="417"/>
      <c r="E31" s="399">
        <f t="shared" si="1"/>
        <v>12000</v>
      </c>
      <c r="F31" s="409"/>
      <c r="G31" s="409"/>
      <c r="H31" s="409"/>
      <c r="I31" s="409"/>
      <c r="J31" s="409"/>
      <c r="K31" s="409"/>
    </row>
    <row r="32" spans="1:11" ht="15.75" customHeight="1">
      <c r="A32" s="396" t="s">
        <v>368</v>
      </c>
      <c r="B32" s="385" t="s">
        <v>358</v>
      </c>
      <c r="C32" s="415">
        <v>1500</v>
      </c>
      <c r="D32" s="417"/>
      <c r="E32" s="399">
        <f t="shared" si="1"/>
        <v>1500</v>
      </c>
      <c r="F32" s="409"/>
      <c r="G32" s="409"/>
      <c r="H32" s="409"/>
      <c r="I32" s="409"/>
      <c r="J32" s="409"/>
      <c r="K32" s="409"/>
    </row>
    <row r="33" spans="1:11" ht="15.75" customHeight="1">
      <c r="A33" s="412" t="s">
        <v>369</v>
      </c>
      <c r="B33" s="385" t="s">
        <v>358</v>
      </c>
      <c r="C33" s="386">
        <v>0</v>
      </c>
      <c r="D33" s="411"/>
      <c r="E33" s="388">
        <f t="shared" si="1"/>
        <v>0</v>
      </c>
      <c r="F33" s="409"/>
      <c r="G33" s="409"/>
      <c r="H33" s="409"/>
      <c r="I33" s="409"/>
      <c r="J33" s="409"/>
      <c r="K33" s="409"/>
    </row>
    <row r="34" spans="1:11" ht="15.75" customHeight="1" thickBot="1">
      <c r="A34" s="418" t="s">
        <v>373</v>
      </c>
      <c r="B34" s="419" t="s">
        <v>365</v>
      </c>
      <c r="C34" s="407">
        <v>20000</v>
      </c>
      <c r="D34" s="420"/>
      <c r="E34" s="421">
        <f t="shared" si="1"/>
        <v>20000</v>
      </c>
      <c r="F34" s="409"/>
      <c r="G34" s="409"/>
      <c r="H34" s="409"/>
      <c r="I34" s="409"/>
      <c r="J34" s="409"/>
      <c r="K34" s="409"/>
    </row>
    <row r="35" spans="1:11" ht="15.75" customHeight="1" thickBot="1">
      <c r="A35" s="378" t="s">
        <v>376</v>
      </c>
      <c r="B35" s="379"/>
      <c r="C35" s="380"/>
      <c r="D35" s="381"/>
      <c r="E35" s="382"/>
      <c r="F35" s="409"/>
      <c r="G35" s="409"/>
      <c r="H35" s="409"/>
      <c r="I35" s="409"/>
      <c r="J35" s="409"/>
      <c r="K35" s="409"/>
    </row>
    <row r="36" spans="1:11" ht="15.75" customHeight="1">
      <c r="A36" s="384" t="s">
        <v>357</v>
      </c>
      <c r="B36" s="395" t="s">
        <v>358</v>
      </c>
      <c r="C36" s="386">
        <v>274</v>
      </c>
      <c r="D36" s="387"/>
      <c r="E36" s="388">
        <f>SUM(C36:D36)</f>
        <v>274</v>
      </c>
      <c r="F36" s="409"/>
      <c r="G36" s="409"/>
      <c r="H36" s="409"/>
      <c r="I36" s="409"/>
      <c r="J36" s="409"/>
      <c r="K36" s="409"/>
    </row>
    <row r="37" spans="1:11" ht="15.75" customHeight="1">
      <c r="A37" s="389" t="s">
        <v>359</v>
      </c>
      <c r="B37" s="385" t="s">
        <v>358</v>
      </c>
      <c r="C37" s="390">
        <v>4275</v>
      </c>
      <c r="D37" s="391"/>
      <c r="E37" s="422">
        <f aca="true" t="shared" si="2" ref="E37:E46">SUM(C37:D37)</f>
        <v>4275</v>
      </c>
      <c r="F37" s="409"/>
      <c r="G37" s="409"/>
      <c r="H37" s="409"/>
      <c r="I37" s="409"/>
      <c r="J37" s="409"/>
      <c r="K37" s="409"/>
    </row>
    <row r="38" spans="1:11" ht="15.75" customHeight="1">
      <c r="A38" s="389" t="s">
        <v>360</v>
      </c>
      <c r="B38" s="385" t="s">
        <v>358</v>
      </c>
      <c r="C38" s="390">
        <v>0</v>
      </c>
      <c r="D38" s="392"/>
      <c r="E38" s="422">
        <f t="shared" si="2"/>
        <v>0</v>
      </c>
      <c r="F38" s="409"/>
      <c r="G38" s="409"/>
      <c r="H38" s="409"/>
      <c r="I38" s="409"/>
      <c r="J38" s="409"/>
      <c r="K38" s="409"/>
    </row>
    <row r="39" spans="1:11" ht="15.75" customHeight="1">
      <c r="A39" s="389" t="s">
        <v>361</v>
      </c>
      <c r="B39" s="385" t="s">
        <v>358</v>
      </c>
      <c r="C39" s="390">
        <v>1100</v>
      </c>
      <c r="D39" s="391"/>
      <c r="E39" s="422">
        <f t="shared" si="2"/>
        <v>1100</v>
      </c>
      <c r="F39" s="409"/>
      <c r="G39" s="409"/>
      <c r="H39" s="409"/>
      <c r="I39" s="409"/>
      <c r="J39" s="409"/>
      <c r="K39" s="409"/>
    </row>
    <row r="40" spans="1:11" ht="15.75" customHeight="1">
      <c r="A40" s="389" t="s">
        <v>362</v>
      </c>
      <c r="B40" s="395" t="s">
        <v>363</v>
      </c>
      <c r="C40" s="390">
        <v>4</v>
      </c>
      <c r="D40" s="391"/>
      <c r="E40" s="422">
        <f t="shared" si="2"/>
        <v>4</v>
      </c>
      <c r="F40" s="409"/>
      <c r="G40" s="409"/>
      <c r="H40" s="409"/>
      <c r="I40" s="409"/>
      <c r="J40" s="409"/>
      <c r="K40" s="409"/>
    </row>
    <row r="41" spans="1:11" ht="15.75" customHeight="1">
      <c r="A41" s="389" t="s">
        <v>364</v>
      </c>
      <c r="B41" s="395" t="s">
        <v>365</v>
      </c>
      <c r="C41" s="390">
        <v>22916</v>
      </c>
      <c r="D41" s="391"/>
      <c r="E41" s="422">
        <f t="shared" si="2"/>
        <v>22916</v>
      </c>
      <c r="F41" s="409"/>
      <c r="G41" s="409"/>
      <c r="H41" s="409"/>
      <c r="I41" s="409"/>
      <c r="J41" s="409"/>
      <c r="K41" s="409"/>
    </row>
    <row r="42" spans="1:5" ht="15.75" customHeight="1">
      <c r="A42" s="396" t="s">
        <v>366</v>
      </c>
      <c r="B42" s="385" t="s">
        <v>358</v>
      </c>
      <c r="C42" s="397">
        <f>SUM(C43:C44)</f>
        <v>4001</v>
      </c>
      <c r="D42" s="397">
        <f>SUM(D43:D44)</f>
        <v>500</v>
      </c>
      <c r="E42" s="423">
        <f t="shared" si="2"/>
        <v>4501</v>
      </c>
    </row>
    <row r="43" spans="1:5" ht="15.75" customHeight="1">
      <c r="A43" s="396" t="s">
        <v>367</v>
      </c>
      <c r="B43" s="385" t="s">
        <v>358</v>
      </c>
      <c r="C43" s="397">
        <v>4001</v>
      </c>
      <c r="D43" s="398">
        <v>0</v>
      </c>
      <c r="E43" s="423">
        <f t="shared" si="2"/>
        <v>4001</v>
      </c>
    </row>
    <row r="44" spans="1:5" ht="15.75" customHeight="1">
      <c r="A44" s="396" t="s">
        <v>368</v>
      </c>
      <c r="B44" s="385" t="s">
        <v>358</v>
      </c>
      <c r="C44" s="397">
        <v>0</v>
      </c>
      <c r="D44" s="398">
        <v>500</v>
      </c>
      <c r="E44" s="423">
        <f t="shared" si="2"/>
        <v>500</v>
      </c>
    </row>
    <row r="45" spans="1:5" ht="15.75" customHeight="1">
      <c r="A45" s="389" t="s">
        <v>369</v>
      </c>
      <c r="B45" s="385" t="s">
        <v>358</v>
      </c>
      <c r="C45" s="390">
        <v>0</v>
      </c>
      <c r="D45" s="391"/>
      <c r="E45" s="422">
        <f t="shared" si="2"/>
        <v>0</v>
      </c>
    </row>
    <row r="46" spans="1:5" ht="15.75" customHeight="1" thickBot="1">
      <c r="A46" s="406" t="s">
        <v>373</v>
      </c>
      <c r="B46" s="419" t="s">
        <v>365</v>
      </c>
      <c r="C46" s="407">
        <v>10000</v>
      </c>
      <c r="D46" s="408"/>
      <c r="E46" s="424">
        <f t="shared" si="2"/>
        <v>10000</v>
      </c>
    </row>
  </sheetData>
  <mergeCells count="2">
    <mergeCell ref="A4:D4"/>
    <mergeCell ref="A6:E6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560"/>
  <sheetViews>
    <sheetView zoomScalePageLayoutView="0" workbookViewId="0" topLeftCell="A1">
      <selection activeCell="I15" sqref="I15"/>
    </sheetView>
  </sheetViews>
  <sheetFormatPr defaultColWidth="58.625" defaultRowHeight="12.75"/>
  <cols>
    <col min="1" max="1" width="8.625" style="195" customWidth="1"/>
    <col min="2" max="2" width="8.75390625" style="179" customWidth="1"/>
    <col min="3" max="3" width="59.625" style="190" customWidth="1"/>
    <col min="4" max="5" width="13.75390625" style="180" hidden="1" customWidth="1"/>
    <col min="6" max="8" width="13.75390625" style="180" customWidth="1"/>
    <col min="9" max="9" width="16.875" style="206" customWidth="1"/>
    <col min="10" max="10" width="14.625" style="206" customWidth="1"/>
    <col min="11" max="31" width="58.625" style="0" customWidth="1"/>
    <col min="32" max="16384" width="58.625" style="13" customWidth="1"/>
  </cols>
  <sheetData>
    <row r="1" spans="1:8" ht="14.25">
      <c r="A1" s="221"/>
      <c r="B1" s="115"/>
      <c r="C1" s="116"/>
      <c r="D1" s="94"/>
      <c r="E1" s="94"/>
      <c r="F1" s="94"/>
      <c r="G1" s="94"/>
      <c r="H1" s="94"/>
    </row>
    <row r="2" spans="1:8" ht="18">
      <c r="A2" s="1" t="s">
        <v>346</v>
      </c>
      <c r="B2" s="2"/>
      <c r="C2" s="118"/>
      <c r="D2" s="119"/>
      <c r="E2" s="119"/>
      <c r="F2" s="3"/>
      <c r="G2" s="119"/>
      <c r="H2" s="3" t="s">
        <v>245</v>
      </c>
    </row>
    <row r="3" spans="1:8" ht="15">
      <c r="A3" s="240"/>
      <c r="B3" s="121"/>
      <c r="C3" s="121"/>
      <c r="D3" s="122"/>
      <c r="E3" s="122"/>
      <c r="F3" s="6"/>
      <c r="G3" s="122"/>
      <c r="H3" s="6" t="s">
        <v>235</v>
      </c>
    </row>
    <row r="4" spans="1:8" ht="18.75" thickBot="1">
      <c r="A4" s="241" t="s">
        <v>233</v>
      </c>
      <c r="B4" s="115"/>
      <c r="C4" s="116"/>
      <c r="D4" s="123"/>
      <c r="E4" s="123"/>
      <c r="F4" s="8"/>
      <c r="G4" s="123"/>
      <c r="H4" s="8" t="s">
        <v>238</v>
      </c>
    </row>
    <row r="5" spans="1:31" s="98" customFormat="1" ht="45.75" thickBot="1">
      <c r="A5" s="429" t="s">
        <v>246</v>
      </c>
      <c r="B5" s="430"/>
      <c r="C5" s="430"/>
      <c r="D5" s="11" t="s">
        <v>250</v>
      </c>
      <c r="E5" s="12" t="s">
        <v>330</v>
      </c>
      <c r="F5" s="11" t="s">
        <v>339</v>
      </c>
      <c r="G5" s="12" t="s">
        <v>331</v>
      </c>
      <c r="H5" s="11" t="s">
        <v>251</v>
      </c>
      <c r="I5" s="206"/>
      <c r="J5" s="206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</row>
    <row r="6" spans="1:31" s="333" customFormat="1" ht="15">
      <c r="A6" s="242" t="s">
        <v>256</v>
      </c>
      <c r="B6" s="225" t="s">
        <v>184</v>
      </c>
      <c r="C6" s="226"/>
      <c r="D6" s="227">
        <f>D7+D8+D9+D47</f>
        <v>100156</v>
      </c>
      <c r="E6" s="227">
        <f>E7+E8+E9+E47</f>
        <v>1500</v>
      </c>
      <c r="F6" s="227">
        <f>F7+F8+F9+F47</f>
        <v>101656</v>
      </c>
      <c r="G6" s="227">
        <f>G7+G8+G9+G47</f>
        <v>110774</v>
      </c>
      <c r="H6" s="227">
        <f>H7+H8+H9+H47</f>
        <v>212430</v>
      </c>
      <c r="I6" s="367"/>
      <c r="J6" s="367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10" ht="15">
      <c r="A7" s="147"/>
      <c r="B7" s="124">
        <v>610</v>
      </c>
      <c r="C7" s="125" t="s">
        <v>84</v>
      </c>
      <c r="D7" s="126">
        <v>41130</v>
      </c>
      <c r="E7" s="198">
        <v>0</v>
      </c>
      <c r="F7" s="126">
        <v>41130</v>
      </c>
      <c r="G7" s="198">
        <v>755</v>
      </c>
      <c r="H7" s="126">
        <f>G7+F7</f>
        <v>41885</v>
      </c>
      <c r="I7" s="367"/>
      <c r="J7" s="367"/>
    </row>
    <row r="8" spans="1:10" ht="15">
      <c r="A8" s="160"/>
      <c r="B8" s="127">
        <v>620</v>
      </c>
      <c r="C8" s="125" t="s">
        <v>85</v>
      </c>
      <c r="D8" s="126">
        <v>14390</v>
      </c>
      <c r="E8" s="198">
        <v>0</v>
      </c>
      <c r="F8" s="126">
        <v>14390</v>
      </c>
      <c r="G8" s="198">
        <v>264</v>
      </c>
      <c r="H8" s="126">
        <f aca="true" t="shared" si="0" ref="H8:H53">G8+F8</f>
        <v>14654</v>
      </c>
      <c r="I8" s="367"/>
      <c r="J8" s="367"/>
    </row>
    <row r="9" spans="1:31" s="131" customFormat="1" ht="14.25">
      <c r="A9" s="243"/>
      <c r="B9" s="128">
        <v>630</v>
      </c>
      <c r="C9" s="129" t="s">
        <v>86</v>
      </c>
      <c r="D9" s="130">
        <f>D10+D11+D12+D25+D27+D28+D29</f>
        <v>41436</v>
      </c>
      <c r="E9" s="130">
        <f>E10+E11+E12+E25+E27+E28+E29</f>
        <v>1500</v>
      </c>
      <c r="F9" s="130">
        <f>F10+F11+F12+F25+F27+F28+F29</f>
        <v>42936</v>
      </c>
      <c r="G9" s="130">
        <f>G10+G11+G12+G25+G27+G28+G29</f>
        <v>15952</v>
      </c>
      <c r="H9" s="130">
        <f t="shared" si="0"/>
        <v>58888</v>
      </c>
      <c r="I9" s="367"/>
      <c r="J9" s="36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10" ht="15">
      <c r="A10" s="147"/>
      <c r="B10" s="124">
        <v>631</v>
      </c>
      <c r="C10" s="132" t="s">
        <v>87</v>
      </c>
      <c r="D10" s="126">
        <v>700</v>
      </c>
      <c r="E10" s="198">
        <v>0</v>
      </c>
      <c r="F10" s="126">
        <v>700</v>
      </c>
      <c r="G10" s="198">
        <v>0</v>
      </c>
      <c r="H10" s="126">
        <f t="shared" si="0"/>
        <v>700</v>
      </c>
      <c r="I10" s="367"/>
      <c r="J10" s="367"/>
    </row>
    <row r="11" spans="1:10" ht="15">
      <c r="A11" s="147"/>
      <c r="B11" s="124">
        <v>632</v>
      </c>
      <c r="C11" s="125" t="s">
        <v>88</v>
      </c>
      <c r="D11" s="126">
        <f>7000+900</f>
        <v>7900</v>
      </c>
      <c r="E11" s="198">
        <v>0</v>
      </c>
      <c r="F11" s="126">
        <f>7000+900</f>
        <v>7900</v>
      </c>
      <c r="G11" s="198">
        <v>4</v>
      </c>
      <c r="H11" s="126">
        <f t="shared" si="0"/>
        <v>7904</v>
      </c>
      <c r="I11" s="367"/>
      <c r="J11" s="367"/>
    </row>
    <row r="12" spans="1:10" ht="15">
      <c r="A12" s="147"/>
      <c r="B12" s="124">
        <v>633</v>
      </c>
      <c r="C12" s="132" t="s">
        <v>89</v>
      </c>
      <c r="D12" s="126">
        <f>SUM(D13:D24)</f>
        <v>4500</v>
      </c>
      <c r="E12" s="126">
        <f>SUM(E13:E24)</f>
        <v>0</v>
      </c>
      <c r="F12" s="126">
        <f>SUM(F13:F24)</f>
        <v>4500</v>
      </c>
      <c r="G12" s="126">
        <f>SUM(G13:G24)</f>
        <v>994</v>
      </c>
      <c r="H12" s="126">
        <f t="shared" si="0"/>
        <v>5494</v>
      </c>
      <c r="I12" s="367"/>
      <c r="J12" s="367"/>
    </row>
    <row r="13" spans="1:10" ht="14.25">
      <c r="A13" s="160"/>
      <c r="B13" s="133">
        <v>633001</v>
      </c>
      <c r="C13" s="134" t="s">
        <v>90</v>
      </c>
      <c r="D13" s="89">
        <v>250</v>
      </c>
      <c r="E13" s="90">
        <v>0</v>
      </c>
      <c r="F13" s="89">
        <v>250</v>
      </c>
      <c r="G13" s="90">
        <f>323+100</f>
        <v>423</v>
      </c>
      <c r="H13" s="89">
        <f t="shared" si="0"/>
        <v>673</v>
      </c>
      <c r="I13" s="367"/>
      <c r="J13" s="367"/>
    </row>
    <row r="14" spans="1:10" ht="14.25">
      <c r="A14" s="160"/>
      <c r="B14" s="135" t="s">
        <v>91</v>
      </c>
      <c r="C14" s="134" t="s">
        <v>92</v>
      </c>
      <c r="D14" s="89">
        <v>0</v>
      </c>
      <c r="E14" s="90">
        <v>0</v>
      </c>
      <c r="F14" s="89">
        <v>0</v>
      </c>
      <c r="G14" s="90">
        <v>159</v>
      </c>
      <c r="H14" s="89">
        <f t="shared" si="0"/>
        <v>159</v>
      </c>
      <c r="I14" s="367"/>
      <c r="J14" s="367"/>
    </row>
    <row r="15" spans="1:10" ht="14.25">
      <c r="A15" s="160"/>
      <c r="B15" s="133">
        <v>633003</v>
      </c>
      <c r="C15" s="134" t="s">
        <v>93</v>
      </c>
      <c r="D15" s="89">
        <v>80</v>
      </c>
      <c r="E15" s="90">
        <v>0</v>
      </c>
      <c r="F15" s="89">
        <v>80</v>
      </c>
      <c r="G15" s="90">
        <v>0</v>
      </c>
      <c r="H15" s="89">
        <f t="shared" si="0"/>
        <v>80</v>
      </c>
      <c r="I15" s="367"/>
      <c r="J15" s="367"/>
    </row>
    <row r="16" spans="1:10" ht="14.25">
      <c r="A16" s="160"/>
      <c r="B16" s="133">
        <v>633004</v>
      </c>
      <c r="C16" s="134" t="s">
        <v>94</v>
      </c>
      <c r="D16" s="89">
        <f>200+10</f>
        <v>210</v>
      </c>
      <c r="E16" s="90">
        <v>0</v>
      </c>
      <c r="F16" s="89">
        <f>200+10</f>
        <v>210</v>
      </c>
      <c r="G16" s="90">
        <v>29</v>
      </c>
      <c r="H16" s="89">
        <f t="shared" si="0"/>
        <v>239</v>
      </c>
      <c r="I16" s="367"/>
      <c r="J16" s="367"/>
    </row>
    <row r="17" spans="1:10" ht="14.25">
      <c r="A17" s="160"/>
      <c r="B17" s="133">
        <v>633005</v>
      </c>
      <c r="C17" s="134" t="s">
        <v>95</v>
      </c>
      <c r="D17" s="89">
        <v>20</v>
      </c>
      <c r="E17" s="90">
        <v>0</v>
      </c>
      <c r="F17" s="89">
        <v>20</v>
      </c>
      <c r="G17" s="90">
        <v>0</v>
      </c>
      <c r="H17" s="89">
        <f t="shared" si="0"/>
        <v>20</v>
      </c>
      <c r="I17" s="367"/>
      <c r="J17" s="367"/>
    </row>
    <row r="18" spans="1:10" ht="14.25">
      <c r="A18" s="160"/>
      <c r="B18" s="133">
        <v>633006</v>
      </c>
      <c r="C18" s="134" t="s">
        <v>96</v>
      </c>
      <c r="D18" s="89">
        <f>2000+10</f>
        <v>2010</v>
      </c>
      <c r="E18" s="90">
        <v>0</v>
      </c>
      <c r="F18" s="89">
        <f>2000+10</f>
        <v>2010</v>
      </c>
      <c r="G18" s="90">
        <f>54+99+230</f>
        <v>383</v>
      </c>
      <c r="H18" s="89">
        <f t="shared" si="0"/>
        <v>2393</v>
      </c>
      <c r="I18" s="367"/>
      <c r="J18" s="367"/>
    </row>
    <row r="19" spans="1:10" ht="14.25">
      <c r="A19" s="160"/>
      <c r="B19" s="133">
        <v>633009</v>
      </c>
      <c r="C19" s="134" t="s">
        <v>97</v>
      </c>
      <c r="D19" s="89">
        <v>240</v>
      </c>
      <c r="E19" s="90">
        <v>0</v>
      </c>
      <c r="F19" s="89">
        <v>240</v>
      </c>
      <c r="G19" s="90">
        <v>0</v>
      </c>
      <c r="H19" s="89">
        <f t="shared" si="0"/>
        <v>240</v>
      </c>
      <c r="I19" s="367"/>
      <c r="J19" s="367"/>
    </row>
    <row r="20" spans="1:10" ht="14.25">
      <c r="A20" s="160"/>
      <c r="B20" s="133">
        <v>633010</v>
      </c>
      <c r="C20" s="134" t="s">
        <v>98</v>
      </c>
      <c r="D20" s="89">
        <v>130</v>
      </c>
      <c r="E20" s="90">
        <v>0</v>
      </c>
      <c r="F20" s="89">
        <v>130</v>
      </c>
      <c r="G20" s="90">
        <v>0</v>
      </c>
      <c r="H20" s="89">
        <f t="shared" si="0"/>
        <v>130</v>
      </c>
      <c r="I20" s="367"/>
      <c r="J20" s="367"/>
    </row>
    <row r="21" spans="1:10" ht="14.25">
      <c r="A21" s="160"/>
      <c r="B21" s="133">
        <v>633011</v>
      </c>
      <c r="C21" s="134" t="s">
        <v>99</v>
      </c>
      <c r="D21" s="89">
        <v>50</v>
      </c>
      <c r="E21" s="90">
        <v>0</v>
      </c>
      <c r="F21" s="89">
        <v>50</v>
      </c>
      <c r="G21" s="90">
        <v>0</v>
      </c>
      <c r="H21" s="89">
        <f t="shared" si="0"/>
        <v>50</v>
      </c>
      <c r="I21" s="367"/>
      <c r="J21" s="367"/>
    </row>
    <row r="22" spans="1:10" ht="14.25">
      <c r="A22" s="160"/>
      <c r="B22" s="133">
        <v>633013</v>
      </c>
      <c r="C22" s="134" t="s">
        <v>100</v>
      </c>
      <c r="D22" s="89">
        <v>0</v>
      </c>
      <c r="E22" s="90">
        <v>0</v>
      </c>
      <c r="F22" s="89">
        <v>0</v>
      </c>
      <c r="G22" s="90">
        <v>0</v>
      </c>
      <c r="H22" s="89">
        <f t="shared" si="0"/>
        <v>0</v>
      </c>
      <c r="I22" s="367"/>
      <c r="J22" s="367"/>
    </row>
    <row r="23" spans="1:10" ht="14.25">
      <c r="A23" s="160"/>
      <c r="B23" s="133">
        <v>633015</v>
      </c>
      <c r="C23" s="134" t="s">
        <v>101</v>
      </c>
      <c r="D23" s="89">
        <v>10</v>
      </c>
      <c r="E23" s="90">
        <v>0</v>
      </c>
      <c r="F23" s="89">
        <v>10</v>
      </c>
      <c r="G23" s="90">
        <v>0</v>
      </c>
      <c r="H23" s="89">
        <f t="shared" si="0"/>
        <v>10</v>
      </c>
      <c r="I23" s="367"/>
      <c r="J23" s="367"/>
    </row>
    <row r="24" spans="1:10" ht="14.25">
      <c r="A24" s="160"/>
      <c r="B24" s="133">
        <v>633016</v>
      </c>
      <c r="C24" s="134" t="s">
        <v>102</v>
      </c>
      <c r="D24" s="89">
        <v>1500</v>
      </c>
      <c r="E24" s="90">
        <v>0</v>
      </c>
      <c r="F24" s="89">
        <v>1500</v>
      </c>
      <c r="G24" s="90">
        <v>0</v>
      </c>
      <c r="H24" s="89">
        <f t="shared" si="0"/>
        <v>1500</v>
      </c>
      <c r="I24" s="367"/>
      <c r="J24" s="367"/>
    </row>
    <row r="25" spans="1:10" ht="15">
      <c r="A25" s="147"/>
      <c r="B25" s="124">
        <v>634</v>
      </c>
      <c r="C25" s="132" t="s">
        <v>103</v>
      </c>
      <c r="D25" s="126">
        <f>2030+1000</f>
        <v>3030</v>
      </c>
      <c r="E25" s="198">
        <v>0</v>
      </c>
      <c r="F25" s="126">
        <f>2030+1000</f>
        <v>3030</v>
      </c>
      <c r="G25" s="198">
        <v>0</v>
      </c>
      <c r="H25" s="126">
        <f t="shared" si="0"/>
        <v>3030</v>
      </c>
      <c r="I25" s="367"/>
      <c r="J25" s="367"/>
    </row>
    <row r="26" spans="1:10" ht="14.25">
      <c r="A26" s="160"/>
      <c r="B26" s="133">
        <v>634003</v>
      </c>
      <c r="C26" s="134" t="s">
        <v>104</v>
      </c>
      <c r="D26" s="89">
        <f>550+1000</f>
        <v>1550</v>
      </c>
      <c r="E26" s="90">
        <v>0</v>
      </c>
      <c r="F26" s="89">
        <f>550+1000</f>
        <v>1550</v>
      </c>
      <c r="G26" s="90">
        <v>0</v>
      </c>
      <c r="H26" s="89">
        <f t="shared" si="0"/>
        <v>1550</v>
      </c>
      <c r="I26" s="367"/>
      <c r="J26" s="367"/>
    </row>
    <row r="27" spans="1:10" ht="15">
      <c r="A27" s="147"/>
      <c r="B27" s="124">
        <v>635</v>
      </c>
      <c r="C27" s="132" t="s">
        <v>105</v>
      </c>
      <c r="D27" s="126">
        <f>1300+80+400</f>
        <v>1780</v>
      </c>
      <c r="E27" s="198">
        <v>1500</v>
      </c>
      <c r="F27" s="126">
        <f>1300+80+400+E27</f>
        <v>3280</v>
      </c>
      <c r="G27" s="198">
        <v>14</v>
      </c>
      <c r="H27" s="126">
        <f t="shared" si="0"/>
        <v>3294</v>
      </c>
      <c r="I27" s="367"/>
      <c r="J27" s="367"/>
    </row>
    <row r="28" spans="1:10" ht="15">
      <c r="A28" s="147"/>
      <c r="B28" s="127">
        <v>636</v>
      </c>
      <c r="C28" s="125" t="s">
        <v>106</v>
      </c>
      <c r="D28" s="126">
        <f>4600+15</f>
        <v>4615</v>
      </c>
      <c r="E28" s="198">
        <v>0</v>
      </c>
      <c r="F28" s="126">
        <f>4600+15</f>
        <v>4615</v>
      </c>
      <c r="G28" s="198">
        <v>0</v>
      </c>
      <c r="H28" s="126">
        <f t="shared" si="0"/>
        <v>4615</v>
      </c>
      <c r="I28" s="367"/>
      <c r="J28" s="367"/>
    </row>
    <row r="29" spans="1:10" ht="15">
      <c r="A29" s="147"/>
      <c r="B29" s="124">
        <v>637</v>
      </c>
      <c r="C29" s="132" t="s">
        <v>107</v>
      </c>
      <c r="D29" s="126">
        <f>SUM(D30:D46)</f>
        <v>18911</v>
      </c>
      <c r="E29" s="126">
        <f>SUM(E30:E46)</f>
        <v>0</v>
      </c>
      <c r="F29" s="126">
        <f>SUM(F30:F46)</f>
        <v>18911</v>
      </c>
      <c r="G29" s="126">
        <f>SUM(G30:G46)</f>
        <v>14940</v>
      </c>
      <c r="H29" s="126">
        <f>SUM(H30:H46)</f>
        <v>33851</v>
      </c>
      <c r="I29" s="367"/>
      <c r="J29" s="367"/>
    </row>
    <row r="30" spans="1:10" ht="14.25">
      <c r="A30" s="160"/>
      <c r="B30" s="135" t="s">
        <v>108</v>
      </c>
      <c r="C30" s="134" t="s">
        <v>109</v>
      </c>
      <c r="D30" s="89">
        <v>500</v>
      </c>
      <c r="E30" s="90">
        <v>0</v>
      </c>
      <c r="F30" s="89">
        <v>500</v>
      </c>
      <c r="G30" s="90">
        <v>60</v>
      </c>
      <c r="H30" s="89">
        <f t="shared" si="0"/>
        <v>560</v>
      </c>
      <c r="I30" s="367"/>
      <c r="J30" s="367"/>
    </row>
    <row r="31" spans="1:10" ht="14.25">
      <c r="A31" s="160"/>
      <c r="B31" s="133">
        <v>637002</v>
      </c>
      <c r="C31" s="134" t="s">
        <v>110</v>
      </c>
      <c r="D31" s="89">
        <v>900</v>
      </c>
      <c r="E31" s="90">
        <v>0</v>
      </c>
      <c r="F31" s="89">
        <v>900</v>
      </c>
      <c r="G31" s="90">
        <v>0</v>
      </c>
      <c r="H31" s="89">
        <f t="shared" si="0"/>
        <v>900</v>
      </c>
      <c r="I31" s="367"/>
      <c r="J31" s="367"/>
    </row>
    <row r="32" spans="1:10" ht="14.25">
      <c r="A32" s="160"/>
      <c r="B32" s="133">
        <v>637003</v>
      </c>
      <c r="C32" s="134" t="s">
        <v>111</v>
      </c>
      <c r="D32" s="89">
        <v>1500</v>
      </c>
      <c r="E32" s="90">
        <v>0</v>
      </c>
      <c r="F32" s="89">
        <v>1500</v>
      </c>
      <c r="G32" s="90">
        <v>2400</v>
      </c>
      <c r="H32" s="89">
        <f t="shared" si="0"/>
        <v>3900</v>
      </c>
      <c r="I32" s="367"/>
      <c r="J32" s="367"/>
    </row>
    <row r="33" spans="1:10" ht="14.25">
      <c r="A33" s="160"/>
      <c r="B33" s="133">
        <v>637004</v>
      </c>
      <c r="C33" s="134" t="s">
        <v>112</v>
      </c>
      <c r="D33" s="89">
        <f>1000+80</f>
        <v>1080</v>
      </c>
      <c r="E33" s="90">
        <v>0</v>
      </c>
      <c r="F33" s="89">
        <f>1000+80</f>
        <v>1080</v>
      </c>
      <c r="G33" s="90">
        <f>50+610</f>
        <v>660</v>
      </c>
      <c r="H33" s="89">
        <f t="shared" si="0"/>
        <v>1740</v>
      </c>
      <c r="I33" s="367"/>
      <c r="J33" s="367"/>
    </row>
    <row r="34" spans="1:10" ht="14.25">
      <c r="A34" s="160"/>
      <c r="B34" s="133">
        <v>637005</v>
      </c>
      <c r="C34" s="134" t="s">
        <v>113</v>
      </c>
      <c r="D34" s="89">
        <f>400+800+2000</f>
        <v>3200</v>
      </c>
      <c r="E34" s="90">
        <v>0</v>
      </c>
      <c r="F34" s="89">
        <f>400+800+2000</f>
        <v>3200</v>
      </c>
      <c r="G34" s="90">
        <v>4701</v>
      </c>
      <c r="H34" s="89">
        <f t="shared" si="0"/>
        <v>7901</v>
      </c>
      <c r="I34" s="367"/>
      <c r="J34" s="367"/>
    </row>
    <row r="35" spans="1:10" ht="14.25">
      <c r="A35" s="160"/>
      <c r="B35" s="133">
        <v>637006</v>
      </c>
      <c r="C35" s="134" t="s">
        <v>114</v>
      </c>
      <c r="D35" s="89">
        <v>15</v>
      </c>
      <c r="E35" s="90">
        <v>0</v>
      </c>
      <c r="F35" s="89">
        <v>15</v>
      </c>
      <c r="G35" s="90">
        <v>0</v>
      </c>
      <c r="H35" s="89">
        <f t="shared" si="0"/>
        <v>15</v>
      </c>
      <c r="I35" s="367"/>
      <c r="J35" s="367"/>
    </row>
    <row r="36" spans="1:10" ht="14.25">
      <c r="A36" s="160"/>
      <c r="B36" s="133">
        <v>637009</v>
      </c>
      <c r="C36" s="134" t="s">
        <v>115</v>
      </c>
      <c r="D36" s="89">
        <v>15</v>
      </c>
      <c r="E36" s="90">
        <v>0</v>
      </c>
      <c r="F36" s="89">
        <v>15</v>
      </c>
      <c r="G36" s="90">
        <v>0</v>
      </c>
      <c r="H36" s="89">
        <f t="shared" si="0"/>
        <v>15</v>
      </c>
      <c r="I36" s="367"/>
      <c r="J36" s="367"/>
    </row>
    <row r="37" spans="1:10" ht="14.25">
      <c r="A37" s="160"/>
      <c r="B37" s="133">
        <v>637011</v>
      </c>
      <c r="C37" s="134" t="s">
        <v>116</v>
      </c>
      <c r="D37" s="89">
        <f>500+200+1000</f>
        <v>1700</v>
      </c>
      <c r="E37" s="90">
        <v>0</v>
      </c>
      <c r="F37" s="89">
        <f>500+200+1000</f>
        <v>1700</v>
      </c>
      <c r="G37" s="90">
        <v>0</v>
      </c>
      <c r="H37" s="89">
        <f t="shared" si="0"/>
        <v>1700</v>
      </c>
      <c r="I37" s="367"/>
      <c r="J37" s="367"/>
    </row>
    <row r="38" spans="1:10" ht="14.25">
      <c r="A38" s="160"/>
      <c r="B38" s="133">
        <v>637012</v>
      </c>
      <c r="C38" s="134" t="s">
        <v>117</v>
      </c>
      <c r="D38" s="89">
        <f>300+500</f>
        <v>800</v>
      </c>
      <c r="E38" s="90">
        <v>0</v>
      </c>
      <c r="F38" s="89">
        <f>300+500</f>
        <v>800</v>
      </c>
      <c r="G38" s="90">
        <v>0</v>
      </c>
      <c r="H38" s="89">
        <f t="shared" si="0"/>
        <v>800</v>
      </c>
      <c r="I38" s="367"/>
      <c r="J38" s="367"/>
    </row>
    <row r="39" spans="1:10" ht="14.25">
      <c r="A39" s="160"/>
      <c r="B39" s="133">
        <v>637014</v>
      </c>
      <c r="C39" s="134" t="s">
        <v>118</v>
      </c>
      <c r="D39" s="89">
        <v>2000</v>
      </c>
      <c r="E39" s="90">
        <v>0</v>
      </c>
      <c r="F39" s="89">
        <v>2000</v>
      </c>
      <c r="G39" s="90">
        <v>0</v>
      </c>
      <c r="H39" s="89">
        <f t="shared" si="0"/>
        <v>2000</v>
      </c>
      <c r="I39" s="367"/>
      <c r="J39" s="367"/>
    </row>
    <row r="40" spans="1:10" ht="14.25">
      <c r="A40" s="160"/>
      <c r="B40" s="133">
        <v>637015</v>
      </c>
      <c r="C40" s="134" t="s">
        <v>119</v>
      </c>
      <c r="D40" s="89">
        <v>1900</v>
      </c>
      <c r="E40" s="90">
        <v>0</v>
      </c>
      <c r="F40" s="89">
        <v>1900</v>
      </c>
      <c r="G40" s="90">
        <v>0</v>
      </c>
      <c r="H40" s="89">
        <f t="shared" si="0"/>
        <v>1900</v>
      </c>
      <c r="I40" s="367"/>
      <c r="J40" s="367"/>
    </row>
    <row r="41" spans="1:10" ht="14.25">
      <c r="A41" s="160"/>
      <c r="B41" s="133">
        <v>637016</v>
      </c>
      <c r="C41" s="134" t="s">
        <v>120</v>
      </c>
      <c r="D41" s="89">
        <v>620</v>
      </c>
      <c r="E41" s="90">
        <v>0</v>
      </c>
      <c r="F41" s="89">
        <v>620</v>
      </c>
      <c r="G41" s="90">
        <v>0</v>
      </c>
      <c r="H41" s="89">
        <f t="shared" si="0"/>
        <v>620</v>
      </c>
      <c r="I41" s="367"/>
      <c r="J41" s="367"/>
    </row>
    <row r="42" spans="1:10" ht="14.25">
      <c r="A42" s="160"/>
      <c r="B42" s="133">
        <v>637018</v>
      </c>
      <c r="C42" s="134" t="s">
        <v>329</v>
      </c>
      <c r="D42" s="89">
        <v>0</v>
      </c>
      <c r="E42" s="90">
        <v>0</v>
      </c>
      <c r="F42" s="89">
        <v>0</v>
      </c>
      <c r="G42" s="90">
        <f>260+132+135+36+6556</f>
        <v>7119</v>
      </c>
      <c r="H42" s="89">
        <f t="shared" si="0"/>
        <v>7119</v>
      </c>
      <c r="I42" s="367"/>
      <c r="J42" s="367"/>
    </row>
    <row r="43" spans="1:10" ht="14.25">
      <c r="A43" s="160"/>
      <c r="B43" s="133">
        <v>637023</v>
      </c>
      <c r="C43" s="134" t="s">
        <v>121</v>
      </c>
      <c r="D43" s="89">
        <f>20+60</f>
        <v>80</v>
      </c>
      <c r="E43" s="90">
        <v>0</v>
      </c>
      <c r="F43" s="89">
        <f>20+60</f>
        <v>80</v>
      </c>
      <c r="G43" s="90">
        <v>0</v>
      </c>
      <c r="H43" s="89">
        <f t="shared" si="0"/>
        <v>80</v>
      </c>
      <c r="I43" s="367"/>
      <c r="J43" s="367"/>
    </row>
    <row r="44" spans="1:10" ht="14.25">
      <c r="A44" s="160"/>
      <c r="B44" s="133">
        <v>637026</v>
      </c>
      <c r="C44" s="134" t="s">
        <v>122</v>
      </c>
      <c r="D44" s="89">
        <v>3100</v>
      </c>
      <c r="E44" s="90">
        <v>0</v>
      </c>
      <c r="F44" s="89">
        <v>3100</v>
      </c>
      <c r="G44" s="90">
        <v>0</v>
      </c>
      <c r="H44" s="89">
        <f t="shared" si="0"/>
        <v>3100</v>
      </c>
      <c r="I44" s="367"/>
      <c r="J44" s="367"/>
    </row>
    <row r="45" spans="1:10" ht="14.25">
      <c r="A45" s="160"/>
      <c r="B45" s="133">
        <v>637027</v>
      </c>
      <c r="C45" s="134" t="s">
        <v>123</v>
      </c>
      <c r="D45" s="89">
        <v>1500</v>
      </c>
      <c r="E45" s="90">
        <v>0</v>
      </c>
      <c r="F45" s="89">
        <v>1500</v>
      </c>
      <c r="G45" s="90">
        <v>0</v>
      </c>
      <c r="H45" s="89">
        <f t="shared" si="0"/>
        <v>1500</v>
      </c>
      <c r="I45" s="367"/>
      <c r="J45" s="367"/>
    </row>
    <row r="46" spans="1:10" ht="14.25">
      <c r="A46" s="160"/>
      <c r="B46" s="133">
        <v>637035</v>
      </c>
      <c r="C46" s="134" t="s">
        <v>124</v>
      </c>
      <c r="D46" s="89">
        <v>1</v>
      </c>
      <c r="E46" s="90">
        <v>0</v>
      </c>
      <c r="F46" s="89">
        <v>1</v>
      </c>
      <c r="G46" s="90">
        <v>0</v>
      </c>
      <c r="H46" s="89">
        <f t="shared" si="0"/>
        <v>1</v>
      </c>
      <c r="I46" s="367"/>
      <c r="J46" s="367"/>
    </row>
    <row r="47" spans="1:10" ht="15">
      <c r="A47" s="147"/>
      <c r="B47" s="127">
        <v>640</v>
      </c>
      <c r="C47" s="132" t="s">
        <v>125</v>
      </c>
      <c r="D47" s="126">
        <f>SUM(D48:D52)</f>
        <v>3200</v>
      </c>
      <c r="E47" s="126">
        <f>SUM(E48:E52)</f>
        <v>0</v>
      </c>
      <c r="F47" s="126">
        <f>SUM(F48:F52)</f>
        <v>3200</v>
      </c>
      <c r="G47" s="126">
        <f>SUM(G48:G53)</f>
        <v>93803</v>
      </c>
      <c r="H47" s="126">
        <f>SUM(H48:H53)</f>
        <v>97003</v>
      </c>
      <c r="I47" s="367"/>
      <c r="J47" s="367"/>
    </row>
    <row r="48" spans="1:10" ht="14.25">
      <c r="A48" s="160"/>
      <c r="B48" s="133">
        <v>642001</v>
      </c>
      <c r="C48" s="134" t="s">
        <v>126</v>
      </c>
      <c r="D48" s="89">
        <v>1300</v>
      </c>
      <c r="E48" s="90">
        <v>0</v>
      </c>
      <c r="F48" s="89">
        <v>1300</v>
      </c>
      <c r="G48" s="90">
        <v>0</v>
      </c>
      <c r="H48" s="89">
        <f t="shared" si="0"/>
        <v>1300</v>
      </c>
      <c r="I48" s="367"/>
      <c r="J48" s="367"/>
    </row>
    <row r="49" spans="1:10" ht="14.25">
      <c r="A49" s="160"/>
      <c r="B49" s="133">
        <v>642006</v>
      </c>
      <c r="C49" s="136" t="s">
        <v>127</v>
      </c>
      <c r="D49" s="89">
        <v>700</v>
      </c>
      <c r="E49" s="90">
        <v>0</v>
      </c>
      <c r="F49" s="89">
        <v>700</v>
      </c>
      <c r="G49" s="90">
        <v>0</v>
      </c>
      <c r="H49" s="89">
        <f t="shared" si="0"/>
        <v>700</v>
      </c>
      <c r="I49" s="367"/>
      <c r="J49" s="367"/>
    </row>
    <row r="50" spans="1:10" ht="14.25">
      <c r="A50" s="160"/>
      <c r="B50" s="133">
        <v>642012</v>
      </c>
      <c r="C50" s="136" t="s">
        <v>128</v>
      </c>
      <c r="D50" s="89">
        <v>500</v>
      </c>
      <c r="E50" s="90">
        <v>0</v>
      </c>
      <c r="F50" s="89">
        <v>500</v>
      </c>
      <c r="G50" s="90">
        <v>0</v>
      </c>
      <c r="H50" s="89">
        <f t="shared" si="0"/>
        <v>500</v>
      </c>
      <c r="I50" s="367"/>
      <c r="J50" s="367"/>
    </row>
    <row r="51" spans="1:10" ht="14.25">
      <c r="A51" s="160"/>
      <c r="B51" s="133">
        <v>642013</v>
      </c>
      <c r="C51" s="136" t="s">
        <v>129</v>
      </c>
      <c r="D51" s="89">
        <v>500</v>
      </c>
      <c r="E51" s="90">
        <v>0</v>
      </c>
      <c r="F51" s="89">
        <v>500</v>
      </c>
      <c r="G51" s="90">
        <v>0</v>
      </c>
      <c r="H51" s="89">
        <f t="shared" si="0"/>
        <v>500</v>
      </c>
      <c r="I51" s="367"/>
      <c r="J51" s="367"/>
    </row>
    <row r="52" spans="1:10" ht="14.25">
      <c r="A52" s="160"/>
      <c r="B52" s="133">
        <v>642015</v>
      </c>
      <c r="C52" s="136" t="s">
        <v>130</v>
      </c>
      <c r="D52" s="89">
        <v>200</v>
      </c>
      <c r="E52" s="90">
        <v>0</v>
      </c>
      <c r="F52" s="89">
        <v>200</v>
      </c>
      <c r="G52" s="90">
        <v>0</v>
      </c>
      <c r="H52" s="89">
        <f t="shared" si="0"/>
        <v>200</v>
      </c>
      <c r="I52" s="367"/>
      <c r="J52" s="367"/>
    </row>
    <row r="53" spans="1:10" ht="14.25">
      <c r="A53" s="160"/>
      <c r="B53" s="133">
        <v>644002</v>
      </c>
      <c r="C53" s="136"/>
      <c r="D53" s="89">
        <v>0</v>
      </c>
      <c r="E53" s="90">
        <v>0</v>
      </c>
      <c r="F53" s="89">
        <v>0</v>
      </c>
      <c r="G53" s="90">
        <f>22863+70940</f>
        <v>93803</v>
      </c>
      <c r="H53" s="89">
        <f t="shared" si="0"/>
        <v>93803</v>
      </c>
      <c r="I53" s="367"/>
      <c r="J53" s="367"/>
    </row>
    <row r="54" spans="1:31" s="333" customFormat="1" ht="15">
      <c r="A54" s="239" t="s">
        <v>256</v>
      </c>
      <c r="B54" s="229" t="s">
        <v>257</v>
      </c>
      <c r="C54" s="230"/>
      <c r="D54" s="228">
        <f>D55+D56+D57</f>
        <v>985</v>
      </c>
      <c r="E54" s="228">
        <f>E55+E56+E57</f>
        <v>0</v>
      </c>
      <c r="F54" s="228">
        <f>F55+F56+F57</f>
        <v>985</v>
      </c>
      <c r="G54" s="228">
        <v>0</v>
      </c>
      <c r="H54" s="228">
        <f>H55+H56+H57</f>
        <v>985</v>
      </c>
      <c r="I54" s="367"/>
      <c r="J54" s="367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</row>
    <row r="55" spans="1:10" ht="15">
      <c r="A55" s="147"/>
      <c r="B55" s="124">
        <v>610</v>
      </c>
      <c r="C55" s="125" t="s">
        <v>84</v>
      </c>
      <c r="D55" s="126">
        <v>500</v>
      </c>
      <c r="E55" s="198">
        <v>0</v>
      </c>
      <c r="F55" s="126">
        <v>500</v>
      </c>
      <c r="G55" s="198">
        <v>0</v>
      </c>
      <c r="H55" s="126">
        <v>500</v>
      </c>
      <c r="I55" s="367"/>
      <c r="J55" s="367"/>
    </row>
    <row r="56" spans="1:10" ht="15">
      <c r="A56" s="160"/>
      <c r="B56" s="127">
        <v>620</v>
      </c>
      <c r="C56" s="125" t="s">
        <v>85</v>
      </c>
      <c r="D56" s="126">
        <v>170</v>
      </c>
      <c r="E56" s="198">
        <v>0</v>
      </c>
      <c r="F56" s="126">
        <v>170</v>
      </c>
      <c r="G56" s="198">
        <v>0</v>
      </c>
      <c r="H56" s="126">
        <v>170</v>
      </c>
      <c r="I56" s="367"/>
      <c r="J56" s="367"/>
    </row>
    <row r="57" spans="1:31" s="131" customFormat="1" ht="14.25">
      <c r="A57" s="244"/>
      <c r="B57" s="207">
        <v>630</v>
      </c>
      <c r="C57" s="208" t="s">
        <v>86</v>
      </c>
      <c r="D57" s="209">
        <f>D58+D59+D60+D66+D68</f>
        <v>315</v>
      </c>
      <c r="E57" s="209">
        <f>E58+E59+E60+E66+E68</f>
        <v>0</v>
      </c>
      <c r="F57" s="209">
        <f>F58+F59+F60+F66+F68</f>
        <v>315</v>
      </c>
      <c r="G57" s="209">
        <v>0</v>
      </c>
      <c r="H57" s="209">
        <f>H58+H59+H60+H66+H68</f>
        <v>315</v>
      </c>
      <c r="I57" s="367"/>
      <c r="J57" s="36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10" ht="15">
      <c r="A58" s="147"/>
      <c r="B58" s="124">
        <v>631</v>
      </c>
      <c r="C58" s="132" t="s">
        <v>87</v>
      </c>
      <c r="D58" s="126">
        <v>5</v>
      </c>
      <c r="E58" s="198">
        <v>0</v>
      </c>
      <c r="F58" s="126">
        <v>5</v>
      </c>
      <c r="G58" s="198">
        <v>0</v>
      </c>
      <c r="H58" s="126">
        <v>5</v>
      </c>
      <c r="I58" s="367"/>
      <c r="J58" s="367"/>
    </row>
    <row r="59" spans="1:31" s="76" customFormat="1" ht="15">
      <c r="A59" s="245"/>
      <c r="B59" s="120">
        <v>632</v>
      </c>
      <c r="C59" s="150" t="s">
        <v>88</v>
      </c>
      <c r="D59" s="212">
        <v>50</v>
      </c>
      <c r="E59" s="151">
        <v>0</v>
      </c>
      <c r="F59" s="212">
        <v>50</v>
      </c>
      <c r="G59" s="151">
        <v>0</v>
      </c>
      <c r="H59" s="212">
        <v>50</v>
      </c>
      <c r="I59" s="367"/>
      <c r="J59" s="36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76" customFormat="1" ht="15">
      <c r="A60" s="147"/>
      <c r="B60" s="124">
        <v>633</v>
      </c>
      <c r="C60" s="132" t="s">
        <v>89</v>
      </c>
      <c r="D60" s="126">
        <f>SUM(D61:D65)</f>
        <v>155</v>
      </c>
      <c r="E60" s="126">
        <f>SUM(E61:E65)</f>
        <v>0</v>
      </c>
      <c r="F60" s="126">
        <f>SUM(F61:F65)</f>
        <v>155</v>
      </c>
      <c r="G60" s="126">
        <v>0</v>
      </c>
      <c r="H60" s="126">
        <f>SUM(H61:H65)</f>
        <v>155</v>
      </c>
      <c r="I60" s="367"/>
      <c r="J60" s="36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76" customFormat="1" ht="15">
      <c r="A61" s="246"/>
      <c r="B61" s="141">
        <v>633001</v>
      </c>
      <c r="C61" s="142" t="s">
        <v>90</v>
      </c>
      <c r="D61" s="91">
        <v>80</v>
      </c>
      <c r="E61" s="91">
        <v>0</v>
      </c>
      <c r="F61" s="91">
        <v>80</v>
      </c>
      <c r="G61" s="91">
        <v>0</v>
      </c>
      <c r="H61" s="91">
        <v>80</v>
      </c>
      <c r="I61" s="367"/>
      <c r="J61" s="36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76" customFormat="1" ht="15">
      <c r="A62" s="147"/>
      <c r="B62" s="135" t="s">
        <v>91</v>
      </c>
      <c r="C62" s="134" t="s">
        <v>92</v>
      </c>
      <c r="D62" s="89">
        <v>10</v>
      </c>
      <c r="E62" s="89">
        <v>0</v>
      </c>
      <c r="F62" s="89">
        <v>10</v>
      </c>
      <c r="G62" s="89">
        <v>0</v>
      </c>
      <c r="H62" s="89">
        <v>10</v>
      </c>
      <c r="I62" s="367"/>
      <c r="J62" s="36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76" customFormat="1" ht="14.25">
      <c r="A63" s="160"/>
      <c r="B63" s="133">
        <v>633006</v>
      </c>
      <c r="C63" s="134" t="s">
        <v>96</v>
      </c>
      <c r="D63" s="89">
        <v>50</v>
      </c>
      <c r="E63" s="89">
        <v>0</v>
      </c>
      <c r="F63" s="89">
        <v>50</v>
      </c>
      <c r="G63" s="89">
        <v>0</v>
      </c>
      <c r="H63" s="89">
        <v>50</v>
      </c>
      <c r="I63" s="367"/>
      <c r="J63" s="36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76" customFormat="1" ht="14.25">
      <c r="A64" s="160"/>
      <c r="B64" s="133">
        <v>633009</v>
      </c>
      <c r="C64" s="134" t="s">
        <v>97</v>
      </c>
      <c r="D64" s="89">
        <v>10</v>
      </c>
      <c r="E64" s="89">
        <v>0</v>
      </c>
      <c r="F64" s="89">
        <v>10</v>
      </c>
      <c r="G64" s="89">
        <v>0</v>
      </c>
      <c r="H64" s="89">
        <v>10</v>
      </c>
      <c r="I64" s="367"/>
      <c r="J64" s="36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76" customFormat="1" ht="14.25">
      <c r="A65" s="160"/>
      <c r="B65" s="133">
        <v>633010</v>
      </c>
      <c r="C65" s="134" t="s">
        <v>98</v>
      </c>
      <c r="D65" s="89">
        <v>5</v>
      </c>
      <c r="E65" s="89">
        <v>0</v>
      </c>
      <c r="F65" s="89">
        <v>5</v>
      </c>
      <c r="G65" s="89">
        <v>0</v>
      </c>
      <c r="H65" s="89">
        <v>5</v>
      </c>
      <c r="I65" s="367"/>
      <c r="J65" s="36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76" customFormat="1" ht="15.75" thickBot="1">
      <c r="A66" s="247"/>
      <c r="B66" s="210">
        <v>635</v>
      </c>
      <c r="C66" s="211" t="s">
        <v>105</v>
      </c>
      <c r="D66" s="197">
        <v>50</v>
      </c>
      <c r="E66" s="197">
        <v>0</v>
      </c>
      <c r="F66" s="197">
        <v>50</v>
      </c>
      <c r="G66" s="197">
        <v>0</v>
      </c>
      <c r="H66" s="197">
        <v>50</v>
      </c>
      <c r="I66" s="367"/>
      <c r="J66" s="36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76" customFormat="1" ht="16.5" thickBot="1">
      <c r="A67" s="248"/>
      <c r="B67" s="120"/>
      <c r="C67" s="149"/>
      <c r="D67" s="151"/>
      <c r="E67" s="151"/>
      <c r="F67" s="8"/>
      <c r="G67" s="151"/>
      <c r="H67" s="8" t="s">
        <v>239</v>
      </c>
      <c r="I67" s="367"/>
      <c r="J67" s="3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76" customFormat="1" ht="15">
      <c r="A68" s="249"/>
      <c r="B68" s="213">
        <v>637</v>
      </c>
      <c r="C68" s="214" t="s">
        <v>107</v>
      </c>
      <c r="D68" s="215">
        <f>SUM(D69:D72)</f>
        <v>55</v>
      </c>
      <c r="E68" s="215">
        <f>SUM(E69:E72)</f>
        <v>0</v>
      </c>
      <c r="F68" s="215">
        <f>SUM(F69:F72)</f>
        <v>55</v>
      </c>
      <c r="G68" s="215">
        <v>0</v>
      </c>
      <c r="H68" s="215">
        <f>SUM(H69:H72)</f>
        <v>55</v>
      </c>
      <c r="I68" s="367"/>
      <c r="J68" s="36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76" customFormat="1" ht="14.25">
      <c r="A69" s="160"/>
      <c r="B69" s="135" t="s">
        <v>108</v>
      </c>
      <c r="C69" s="134" t="s">
        <v>131</v>
      </c>
      <c r="D69" s="89">
        <v>10</v>
      </c>
      <c r="E69" s="89">
        <v>0</v>
      </c>
      <c r="F69" s="89">
        <v>10</v>
      </c>
      <c r="G69" s="89">
        <v>0</v>
      </c>
      <c r="H69" s="89">
        <v>10</v>
      </c>
      <c r="I69" s="367"/>
      <c r="J69" s="36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76" customFormat="1" ht="14.25">
      <c r="A70" s="160"/>
      <c r="B70" s="133">
        <v>637004</v>
      </c>
      <c r="C70" s="134" t="s">
        <v>112</v>
      </c>
      <c r="D70" s="89">
        <v>10</v>
      </c>
      <c r="E70" s="89">
        <v>0</v>
      </c>
      <c r="F70" s="89">
        <v>10</v>
      </c>
      <c r="G70" s="89">
        <v>0</v>
      </c>
      <c r="H70" s="89">
        <v>10</v>
      </c>
      <c r="I70" s="367"/>
      <c r="J70" s="36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76" customFormat="1" ht="14.25">
      <c r="A71" s="160"/>
      <c r="B71" s="133">
        <v>637014</v>
      </c>
      <c r="C71" s="134" t="s">
        <v>118</v>
      </c>
      <c r="D71" s="89">
        <v>25</v>
      </c>
      <c r="E71" s="89">
        <v>0</v>
      </c>
      <c r="F71" s="89">
        <v>25</v>
      </c>
      <c r="G71" s="89">
        <v>0</v>
      </c>
      <c r="H71" s="89">
        <v>25</v>
      </c>
      <c r="I71" s="367"/>
      <c r="J71" s="36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76" customFormat="1" ht="14.25">
      <c r="A72" s="160"/>
      <c r="B72" s="133">
        <v>637016</v>
      </c>
      <c r="C72" s="134" t="s">
        <v>120</v>
      </c>
      <c r="D72" s="89">
        <v>10</v>
      </c>
      <c r="E72" s="89">
        <v>0</v>
      </c>
      <c r="F72" s="89">
        <v>10</v>
      </c>
      <c r="G72" s="89">
        <v>0</v>
      </c>
      <c r="H72" s="89">
        <v>10</v>
      </c>
      <c r="I72" s="367"/>
      <c r="J72" s="36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38" customFormat="1" ht="15">
      <c r="A73" s="239" t="s">
        <v>256</v>
      </c>
      <c r="B73" s="229" t="s">
        <v>258</v>
      </c>
      <c r="C73" s="230"/>
      <c r="D73" s="228">
        <f aca="true" t="shared" si="1" ref="D73:H75">SUM(D74)</f>
        <v>120</v>
      </c>
      <c r="E73" s="228">
        <f t="shared" si="1"/>
        <v>0</v>
      </c>
      <c r="F73" s="228">
        <f t="shared" si="1"/>
        <v>120</v>
      </c>
      <c r="G73" s="228">
        <v>0</v>
      </c>
      <c r="H73" s="228">
        <f t="shared" si="1"/>
        <v>120</v>
      </c>
      <c r="I73" s="367"/>
      <c r="J73" s="367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</row>
    <row r="74" spans="1:31" s="76" customFormat="1" ht="14.25">
      <c r="A74" s="243"/>
      <c r="B74" s="128">
        <v>630</v>
      </c>
      <c r="C74" s="143" t="s">
        <v>86</v>
      </c>
      <c r="D74" s="130">
        <f t="shared" si="1"/>
        <v>120</v>
      </c>
      <c r="E74" s="130">
        <f t="shared" si="1"/>
        <v>0</v>
      </c>
      <c r="F74" s="130">
        <f t="shared" si="1"/>
        <v>120</v>
      </c>
      <c r="G74" s="130">
        <v>0</v>
      </c>
      <c r="H74" s="130">
        <f t="shared" si="1"/>
        <v>120</v>
      </c>
      <c r="I74" s="367"/>
      <c r="J74" s="36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76" customFormat="1" ht="15">
      <c r="A75" s="147"/>
      <c r="B75" s="124">
        <v>633</v>
      </c>
      <c r="C75" s="132" t="s">
        <v>89</v>
      </c>
      <c r="D75" s="126">
        <f>SUM(D76)</f>
        <v>120</v>
      </c>
      <c r="E75" s="126">
        <f t="shared" si="1"/>
        <v>0</v>
      </c>
      <c r="F75" s="126">
        <f t="shared" si="1"/>
        <v>120</v>
      </c>
      <c r="G75" s="126">
        <v>0</v>
      </c>
      <c r="H75" s="126">
        <f t="shared" si="1"/>
        <v>120</v>
      </c>
      <c r="I75" s="367"/>
      <c r="J75" s="36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76" customFormat="1" ht="14.25">
      <c r="A76" s="160"/>
      <c r="B76" s="133">
        <v>633001</v>
      </c>
      <c r="C76" s="134" t="s">
        <v>90</v>
      </c>
      <c r="D76" s="89">
        <v>120</v>
      </c>
      <c r="E76" s="89">
        <v>0</v>
      </c>
      <c r="F76" s="89">
        <v>120</v>
      </c>
      <c r="G76" s="89">
        <v>0</v>
      </c>
      <c r="H76" s="89">
        <v>120</v>
      </c>
      <c r="I76" s="367"/>
      <c r="J76" s="36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333" customFormat="1" ht="15">
      <c r="A77" s="239" t="s">
        <v>256</v>
      </c>
      <c r="B77" s="229" t="s">
        <v>259</v>
      </c>
      <c r="C77" s="230"/>
      <c r="D77" s="228">
        <f>SUM(D78)</f>
        <v>400</v>
      </c>
      <c r="E77" s="228">
        <f aca="true" t="shared" si="2" ref="E77:H79">SUM(E78)</f>
        <v>0</v>
      </c>
      <c r="F77" s="228">
        <f t="shared" si="2"/>
        <v>400</v>
      </c>
      <c r="G77" s="228">
        <v>0</v>
      </c>
      <c r="H77" s="228">
        <f t="shared" si="2"/>
        <v>400</v>
      </c>
      <c r="I77" s="367"/>
      <c r="J77" s="367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</row>
    <row r="78" spans="1:31" s="117" customFormat="1" ht="15">
      <c r="A78" s="147"/>
      <c r="B78" s="124">
        <v>630</v>
      </c>
      <c r="C78" s="125" t="s">
        <v>86</v>
      </c>
      <c r="D78" s="126">
        <f>SUM(D79)</f>
        <v>400</v>
      </c>
      <c r="E78" s="126">
        <f t="shared" si="2"/>
        <v>0</v>
      </c>
      <c r="F78" s="126">
        <f t="shared" si="2"/>
        <v>400</v>
      </c>
      <c r="G78" s="126">
        <v>0</v>
      </c>
      <c r="H78" s="126">
        <f t="shared" si="2"/>
        <v>400</v>
      </c>
      <c r="I78" s="367"/>
      <c r="J78" s="36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10" ht="15">
      <c r="A79" s="147"/>
      <c r="B79" s="124">
        <v>633</v>
      </c>
      <c r="C79" s="132" t="s">
        <v>89</v>
      </c>
      <c r="D79" s="126">
        <f>SUM(D80)</f>
        <v>400</v>
      </c>
      <c r="E79" s="126">
        <f t="shared" si="2"/>
        <v>0</v>
      </c>
      <c r="F79" s="126">
        <f t="shared" si="2"/>
        <v>400</v>
      </c>
      <c r="G79" s="126">
        <v>0</v>
      </c>
      <c r="H79" s="126">
        <f t="shared" si="2"/>
        <v>400</v>
      </c>
      <c r="I79" s="367"/>
      <c r="J79" s="367"/>
    </row>
    <row r="80" spans="1:10" ht="14.25">
      <c r="A80" s="160"/>
      <c r="B80" s="133">
        <v>633006</v>
      </c>
      <c r="C80" s="134" t="s">
        <v>96</v>
      </c>
      <c r="D80" s="89">
        <v>400</v>
      </c>
      <c r="E80" s="89">
        <v>0</v>
      </c>
      <c r="F80" s="89">
        <v>400</v>
      </c>
      <c r="G80" s="89">
        <v>0</v>
      </c>
      <c r="H80" s="89">
        <v>400</v>
      </c>
      <c r="I80" s="367"/>
      <c r="J80" s="367"/>
    </row>
    <row r="81" spans="1:31" s="333" customFormat="1" ht="15">
      <c r="A81" s="239" t="s">
        <v>256</v>
      </c>
      <c r="B81" s="229" t="s">
        <v>260</v>
      </c>
      <c r="C81" s="230"/>
      <c r="D81" s="228">
        <f>D82+D83+D84</f>
        <v>4120</v>
      </c>
      <c r="E81" s="228">
        <f>E82+E83+E84</f>
        <v>0</v>
      </c>
      <c r="F81" s="228">
        <f>F82+F83+F84</f>
        <v>4120</v>
      </c>
      <c r="G81" s="228">
        <f>G82+G83+G84</f>
        <v>-1220</v>
      </c>
      <c r="H81" s="228">
        <f>H82+H83+H84</f>
        <v>2900</v>
      </c>
      <c r="I81" s="367"/>
      <c r="J81" s="367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</row>
    <row r="82" spans="1:10" ht="15">
      <c r="A82" s="147"/>
      <c r="B82" s="124">
        <v>610</v>
      </c>
      <c r="C82" s="125" t="s">
        <v>84</v>
      </c>
      <c r="D82" s="126">
        <v>2000</v>
      </c>
      <c r="E82" s="126">
        <v>0</v>
      </c>
      <c r="F82" s="126">
        <v>2000</v>
      </c>
      <c r="G82" s="126">
        <v>-500</v>
      </c>
      <c r="H82" s="126">
        <f>G82+F82</f>
        <v>1500</v>
      </c>
      <c r="I82" s="367"/>
      <c r="J82" s="367"/>
    </row>
    <row r="83" spans="1:10" ht="15">
      <c r="A83" s="160"/>
      <c r="B83" s="127">
        <v>620</v>
      </c>
      <c r="C83" s="125" t="s">
        <v>85</v>
      </c>
      <c r="D83" s="126">
        <v>700</v>
      </c>
      <c r="E83" s="126">
        <v>0</v>
      </c>
      <c r="F83" s="126">
        <v>700</v>
      </c>
      <c r="G83" s="126">
        <v>-300</v>
      </c>
      <c r="H83" s="126">
        <f aca="true" t="shared" si="3" ref="H83:H90">G83+F83</f>
        <v>400</v>
      </c>
      <c r="I83" s="367"/>
      <c r="J83" s="367"/>
    </row>
    <row r="84" spans="1:10" ht="15">
      <c r="A84" s="147"/>
      <c r="B84" s="124">
        <v>630</v>
      </c>
      <c r="C84" s="132" t="s">
        <v>86</v>
      </c>
      <c r="D84" s="126">
        <f>D85+D86+D87+D93+D94</f>
        <v>1420</v>
      </c>
      <c r="E84" s="126">
        <f>E85+E86+E87+E93+E94</f>
        <v>0</v>
      </c>
      <c r="F84" s="126">
        <f>F85+F86+F87+F93+F94</f>
        <v>1420</v>
      </c>
      <c r="G84" s="126">
        <f>G85+G86+G87+G93+G94</f>
        <v>-420</v>
      </c>
      <c r="H84" s="126">
        <f t="shared" si="3"/>
        <v>1000</v>
      </c>
      <c r="I84" s="367"/>
      <c r="J84" s="367"/>
    </row>
    <row r="85" spans="1:10" ht="15">
      <c r="A85" s="147"/>
      <c r="B85" s="124">
        <v>631</v>
      </c>
      <c r="C85" s="132" t="s">
        <v>87</v>
      </c>
      <c r="D85" s="126">
        <v>10</v>
      </c>
      <c r="E85" s="126">
        <v>0</v>
      </c>
      <c r="F85" s="126">
        <v>10</v>
      </c>
      <c r="G85" s="126">
        <v>0</v>
      </c>
      <c r="H85" s="126">
        <f t="shared" si="3"/>
        <v>10</v>
      </c>
      <c r="I85" s="367"/>
      <c r="J85" s="367"/>
    </row>
    <row r="86" spans="1:10" ht="15">
      <c r="A86" s="147"/>
      <c r="B86" s="124">
        <v>632</v>
      </c>
      <c r="C86" s="125" t="s">
        <v>88</v>
      </c>
      <c r="D86" s="126">
        <v>885</v>
      </c>
      <c r="E86" s="126">
        <v>0</v>
      </c>
      <c r="F86" s="126">
        <v>885</v>
      </c>
      <c r="G86" s="126">
        <v>-300</v>
      </c>
      <c r="H86" s="126">
        <f t="shared" si="3"/>
        <v>585</v>
      </c>
      <c r="I86" s="367"/>
      <c r="J86" s="367"/>
    </row>
    <row r="87" spans="1:10" ht="15">
      <c r="A87" s="147"/>
      <c r="B87" s="124">
        <v>633</v>
      </c>
      <c r="C87" s="132" t="s">
        <v>89</v>
      </c>
      <c r="D87" s="126">
        <f>SUM(D88:D92)</f>
        <v>225</v>
      </c>
      <c r="E87" s="126">
        <f>SUM(E88:E92)</f>
        <v>0</v>
      </c>
      <c r="F87" s="126">
        <f>SUM(F88:F92)</f>
        <v>225</v>
      </c>
      <c r="G87" s="126">
        <f>SUM(G88:G92)</f>
        <v>-50</v>
      </c>
      <c r="H87" s="126">
        <f t="shared" si="3"/>
        <v>175</v>
      </c>
      <c r="I87" s="367"/>
      <c r="J87" s="367"/>
    </row>
    <row r="88" spans="1:10" ht="14.25">
      <c r="A88" s="160"/>
      <c r="B88" s="133">
        <v>633002</v>
      </c>
      <c r="C88" s="134" t="s">
        <v>92</v>
      </c>
      <c r="D88" s="89">
        <v>50</v>
      </c>
      <c r="E88" s="89">
        <v>0</v>
      </c>
      <c r="F88" s="89">
        <v>50</v>
      </c>
      <c r="G88" s="89">
        <v>0</v>
      </c>
      <c r="H88" s="89">
        <f t="shared" si="3"/>
        <v>50</v>
      </c>
      <c r="I88" s="367"/>
      <c r="J88" s="367"/>
    </row>
    <row r="89" spans="1:10" ht="14.25">
      <c r="A89" s="160"/>
      <c r="B89" s="133">
        <v>633004</v>
      </c>
      <c r="C89" s="134" t="s">
        <v>94</v>
      </c>
      <c r="D89" s="89">
        <v>80</v>
      </c>
      <c r="E89" s="89">
        <v>0</v>
      </c>
      <c r="F89" s="89">
        <v>80</v>
      </c>
      <c r="G89" s="89">
        <v>-50</v>
      </c>
      <c r="H89" s="89">
        <f t="shared" si="3"/>
        <v>30</v>
      </c>
      <c r="I89" s="367"/>
      <c r="J89" s="367"/>
    </row>
    <row r="90" spans="1:10" ht="14.25">
      <c r="A90" s="160"/>
      <c r="B90" s="133">
        <v>633006</v>
      </c>
      <c r="C90" s="134" t="s">
        <v>96</v>
      </c>
      <c r="D90" s="89">
        <v>60</v>
      </c>
      <c r="E90" s="89">
        <v>0</v>
      </c>
      <c r="F90" s="89">
        <v>60</v>
      </c>
      <c r="G90" s="89">
        <v>0</v>
      </c>
      <c r="H90" s="89">
        <f t="shared" si="3"/>
        <v>60</v>
      </c>
      <c r="I90" s="367"/>
      <c r="J90" s="367"/>
    </row>
    <row r="91" spans="1:10" ht="14.25">
      <c r="A91" s="160"/>
      <c r="B91" s="133">
        <v>633009</v>
      </c>
      <c r="C91" s="134" t="s">
        <v>97</v>
      </c>
      <c r="D91" s="89">
        <v>25</v>
      </c>
      <c r="E91" s="89">
        <v>0</v>
      </c>
      <c r="F91" s="89">
        <v>25</v>
      </c>
      <c r="G91" s="89">
        <v>0</v>
      </c>
      <c r="H91" s="89">
        <v>25</v>
      </c>
      <c r="I91" s="367"/>
      <c r="J91" s="367"/>
    </row>
    <row r="92" spans="1:10" ht="14.25">
      <c r="A92" s="160"/>
      <c r="B92" s="133">
        <v>633010</v>
      </c>
      <c r="C92" s="134" t="s">
        <v>98</v>
      </c>
      <c r="D92" s="89">
        <v>10</v>
      </c>
      <c r="E92" s="89">
        <v>0</v>
      </c>
      <c r="F92" s="89">
        <v>10</v>
      </c>
      <c r="G92" s="89">
        <v>0</v>
      </c>
      <c r="H92" s="89">
        <v>10</v>
      </c>
      <c r="I92" s="367"/>
      <c r="J92" s="367"/>
    </row>
    <row r="93" spans="1:10" ht="15">
      <c r="A93" s="147"/>
      <c r="B93" s="124">
        <v>635</v>
      </c>
      <c r="C93" s="132" t="s">
        <v>105</v>
      </c>
      <c r="D93" s="126">
        <v>100</v>
      </c>
      <c r="E93" s="126">
        <v>0</v>
      </c>
      <c r="F93" s="126">
        <v>100</v>
      </c>
      <c r="G93" s="126">
        <v>-70</v>
      </c>
      <c r="H93" s="126">
        <v>30</v>
      </c>
      <c r="I93" s="367"/>
      <c r="J93" s="367"/>
    </row>
    <row r="94" spans="1:10" ht="15">
      <c r="A94" s="147"/>
      <c r="B94" s="124">
        <v>637</v>
      </c>
      <c r="C94" s="132" t="s">
        <v>107</v>
      </c>
      <c r="D94" s="126">
        <f>SUM(D95:D98)</f>
        <v>200</v>
      </c>
      <c r="E94" s="126">
        <f>SUM(E95:E98)</f>
        <v>0</v>
      </c>
      <c r="F94" s="126">
        <f>SUM(F95:F98)</f>
        <v>200</v>
      </c>
      <c r="G94" s="126">
        <v>0</v>
      </c>
      <c r="H94" s="126">
        <f>SUM(H95:H98)</f>
        <v>200</v>
      </c>
      <c r="I94" s="367"/>
      <c r="J94" s="367"/>
    </row>
    <row r="95" spans="1:10" ht="14.25">
      <c r="A95" s="160"/>
      <c r="B95" s="135" t="s">
        <v>108</v>
      </c>
      <c r="C95" s="134" t="s">
        <v>132</v>
      </c>
      <c r="D95" s="89">
        <v>30</v>
      </c>
      <c r="E95" s="89">
        <v>0</v>
      </c>
      <c r="F95" s="89">
        <v>30</v>
      </c>
      <c r="G95" s="89">
        <v>0</v>
      </c>
      <c r="H95" s="89">
        <v>30</v>
      </c>
      <c r="I95" s="367"/>
      <c r="J95" s="367"/>
    </row>
    <row r="96" spans="1:10" ht="14.25">
      <c r="A96" s="160"/>
      <c r="B96" s="133">
        <v>637004</v>
      </c>
      <c r="C96" s="134" t="s">
        <v>112</v>
      </c>
      <c r="D96" s="89">
        <v>50</v>
      </c>
      <c r="E96" s="89">
        <v>0</v>
      </c>
      <c r="F96" s="89">
        <v>50</v>
      </c>
      <c r="G96" s="89">
        <v>-40</v>
      </c>
      <c r="H96" s="89">
        <v>50</v>
      </c>
      <c r="I96" s="367"/>
      <c r="J96" s="367"/>
    </row>
    <row r="97" spans="1:10" ht="14.25">
      <c r="A97" s="160"/>
      <c r="B97" s="133">
        <v>637014</v>
      </c>
      <c r="C97" s="134" t="s">
        <v>118</v>
      </c>
      <c r="D97" s="89">
        <v>90</v>
      </c>
      <c r="E97" s="89">
        <v>0</v>
      </c>
      <c r="F97" s="89">
        <v>90</v>
      </c>
      <c r="G97" s="89">
        <v>0</v>
      </c>
      <c r="H97" s="89">
        <v>90</v>
      </c>
      <c r="I97" s="367"/>
      <c r="J97" s="367"/>
    </row>
    <row r="98" spans="1:10" ht="14.25">
      <c r="A98" s="160"/>
      <c r="B98" s="133">
        <v>637016</v>
      </c>
      <c r="C98" s="134" t="s">
        <v>120</v>
      </c>
      <c r="D98" s="89">
        <v>30</v>
      </c>
      <c r="E98" s="89">
        <v>0</v>
      </c>
      <c r="F98" s="89">
        <v>30</v>
      </c>
      <c r="G98" s="89">
        <v>0</v>
      </c>
      <c r="H98" s="89">
        <v>30</v>
      </c>
      <c r="I98" s="367"/>
      <c r="J98" s="367"/>
    </row>
    <row r="99" spans="1:31" s="333" customFormat="1" ht="15">
      <c r="A99" s="239" t="s">
        <v>263</v>
      </c>
      <c r="B99" s="229" t="s">
        <v>261</v>
      </c>
      <c r="C99" s="230"/>
      <c r="D99" s="231">
        <f>D100+D101+D102+D111</f>
        <v>1929</v>
      </c>
      <c r="E99" s="231">
        <f>E100+E101+E102+E111</f>
        <v>0</v>
      </c>
      <c r="F99" s="231">
        <f>F100+F101+F102+F111</f>
        <v>1929</v>
      </c>
      <c r="G99" s="231">
        <f>G100+G101+G102+G111</f>
        <v>339</v>
      </c>
      <c r="H99" s="231">
        <f>H100+H101+H102+H111</f>
        <v>2268</v>
      </c>
      <c r="I99" s="367"/>
      <c r="J99" s="367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</row>
    <row r="100" spans="1:10" ht="15">
      <c r="A100" s="147"/>
      <c r="B100" s="124">
        <v>610</v>
      </c>
      <c r="C100" s="125" t="s">
        <v>84</v>
      </c>
      <c r="D100" s="126">
        <v>1292</v>
      </c>
      <c r="E100" s="126">
        <v>0</v>
      </c>
      <c r="F100" s="126">
        <v>1292</v>
      </c>
      <c r="G100" s="126">
        <f>159+80</f>
        <v>239</v>
      </c>
      <c r="H100" s="126">
        <f>G100+F100</f>
        <v>1531</v>
      </c>
      <c r="I100" s="367"/>
      <c r="J100" s="367"/>
    </row>
    <row r="101" spans="1:10" ht="15">
      <c r="A101" s="160"/>
      <c r="B101" s="127">
        <v>620</v>
      </c>
      <c r="C101" s="125" t="s">
        <v>85</v>
      </c>
      <c r="D101" s="126">
        <v>454</v>
      </c>
      <c r="E101" s="126">
        <v>0</v>
      </c>
      <c r="F101" s="126">
        <v>454</v>
      </c>
      <c r="G101" s="126">
        <f>80+20</f>
        <v>100</v>
      </c>
      <c r="H101" s="126">
        <f>G101+F101</f>
        <v>554</v>
      </c>
      <c r="I101" s="367"/>
      <c r="J101" s="367"/>
    </row>
    <row r="102" spans="1:10" ht="15">
      <c r="A102" s="147"/>
      <c r="B102" s="124">
        <v>630</v>
      </c>
      <c r="C102" s="132" t="s">
        <v>86</v>
      </c>
      <c r="D102" s="126">
        <f>D103+D104+D106</f>
        <v>178</v>
      </c>
      <c r="E102" s="126">
        <f>E103+E104+E106</f>
        <v>0</v>
      </c>
      <c r="F102" s="126">
        <f>F103+F104+F106</f>
        <v>178</v>
      </c>
      <c r="G102" s="126">
        <v>0</v>
      </c>
      <c r="H102" s="126">
        <f>H103+H104+H106</f>
        <v>178</v>
      </c>
      <c r="I102" s="367"/>
      <c r="J102" s="367"/>
    </row>
    <row r="103" spans="1:10" ht="15">
      <c r="A103" s="147"/>
      <c r="B103" s="124">
        <v>632</v>
      </c>
      <c r="C103" s="125" t="s">
        <v>88</v>
      </c>
      <c r="D103" s="126">
        <v>27</v>
      </c>
      <c r="E103" s="126">
        <v>0</v>
      </c>
      <c r="F103" s="126">
        <v>27</v>
      </c>
      <c r="G103" s="126">
        <v>0</v>
      </c>
      <c r="H103" s="126">
        <v>27</v>
      </c>
      <c r="I103" s="367"/>
      <c r="J103" s="367"/>
    </row>
    <row r="104" spans="1:10" ht="15">
      <c r="A104" s="147"/>
      <c r="B104" s="124">
        <v>633</v>
      </c>
      <c r="C104" s="132" t="s">
        <v>89</v>
      </c>
      <c r="D104" s="126">
        <f>SUM(D105)</f>
        <v>7</v>
      </c>
      <c r="E104" s="126">
        <f>SUM(E105)</f>
        <v>0</v>
      </c>
      <c r="F104" s="126">
        <f>SUM(F105)</f>
        <v>7</v>
      </c>
      <c r="G104" s="126">
        <v>0</v>
      </c>
      <c r="H104" s="126">
        <f>SUM(H105)</f>
        <v>7</v>
      </c>
      <c r="I104" s="367"/>
      <c r="J104" s="367"/>
    </row>
    <row r="105" spans="1:10" ht="14.25">
      <c r="A105" s="160"/>
      <c r="B105" s="133">
        <v>633006</v>
      </c>
      <c r="C105" s="134" t="s">
        <v>96</v>
      </c>
      <c r="D105" s="89">
        <v>7</v>
      </c>
      <c r="E105" s="89">
        <v>0</v>
      </c>
      <c r="F105" s="89">
        <v>7</v>
      </c>
      <c r="G105" s="89">
        <v>0</v>
      </c>
      <c r="H105" s="89">
        <v>7</v>
      </c>
      <c r="I105" s="367"/>
      <c r="J105" s="367"/>
    </row>
    <row r="106" spans="1:10" ht="15">
      <c r="A106" s="147"/>
      <c r="B106" s="124">
        <v>637</v>
      </c>
      <c r="C106" s="132" t="s">
        <v>107</v>
      </c>
      <c r="D106" s="126">
        <f>SUM(D107:D110)</f>
        <v>144</v>
      </c>
      <c r="E106" s="126">
        <f>SUM(E107:E110)</f>
        <v>0</v>
      </c>
      <c r="F106" s="126">
        <f>SUM(F107:F110)</f>
        <v>144</v>
      </c>
      <c r="G106" s="126">
        <v>0</v>
      </c>
      <c r="H106" s="126">
        <f>SUM(H107:H110)</f>
        <v>144</v>
      </c>
      <c r="I106" s="367"/>
      <c r="J106" s="367"/>
    </row>
    <row r="107" spans="1:10" ht="14.25">
      <c r="A107" s="160"/>
      <c r="B107" s="135" t="s">
        <v>108</v>
      </c>
      <c r="C107" s="134" t="s">
        <v>109</v>
      </c>
      <c r="D107" s="89">
        <v>28</v>
      </c>
      <c r="E107" s="89">
        <v>0</v>
      </c>
      <c r="F107" s="89">
        <v>28</v>
      </c>
      <c r="G107" s="89">
        <v>0</v>
      </c>
      <c r="H107" s="89">
        <v>28</v>
      </c>
      <c r="I107" s="367"/>
      <c r="J107" s="367"/>
    </row>
    <row r="108" spans="1:10" ht="14.25">
      <c r="A108" s="160"/>
      <c r="B108" s="133">
        <v>637012</v>
      </c>
      <c r="C108" s="134" t="s">
        <v>133</v>
      </c>
      <c r="D108" s="89">
        <v>24</v>
      </c>
      <c r="E108" s="89">
        <v>0</v>
      </c>
      <c r="F108" s="89">
        <v>24</v>
      </c>
      <c r="G108" s="89">
        <v>0</v>
      </c>
      <c r="H108" s="89">
        <v>24</v>
      </c>
      <c r="I108" s="367"/>
      <c r="J108" s="367"/>
    </row>
    <row r="109" spans="1:10" ht="14.25">
      <c r="A109" s="160"/>
      <c r="B109" s="133">
        <v>637014</v>
      </c>
      <c r="C109" s="134" t="s">
        <v>118</v>
      </c>
      <c r="D109" s="89">
        <v>70</v>
      </c>
      <c r="E109" s="89">
        <v>0</v>
      </c>
      <c r="F109" s="89">
        <v>70</v>
      </c>
      <c r="G109" s="89">
        <v>0</v>
      </c>
      <c r="H109" s="89">
        <v>70</v>
      </c>
      <c r="I109" s="367"/>
      <c r="J109" s="367"/>
    </row>
    <row r="110" spans="1:10" ht="14.25">
      <c r="A110" s="160"/>
      <c r="B110" s="133">
        <v>637016</v>
      </c>
      <c r="C110" s="134" t="s">
        <v>120</v>
      </c>
      <c r="D110" s="89">
        <v>22</v>
      </c>
      <c r="E110" s="89">
        <v>0</v>
      </c>
      <c r="F110" s="89">
        <v>22</v>
      </c>
      <c r="G110" s="89">
        <v>0</v>
      </c>
      <c r="H110" s="89">
        <v>22</v>
      </c>
      <c r="I110" s="367"/>
      <c r="J110" s="367"/>
    </row>
    <row r="111" spans="1:10" ht="15">
      <c r="A111" s="147"/>
      <c r="B111" s="127">
        <v>640</v>
      </c>
      <c r="C111" s="132" t="s">
        <v>125</v>
      </c>
      <c r="D111" s="126">
        <f>SUM(D112)</f>
        <v>5</v>
      </c>
      <c r="E111" s="126">
        <f>SUM(E112)</f>
        <v>0</v>
      </c>
      <c r="F111" s="126">
        <f>SUM(F112)</f>
        <v>5</v>
      </c>
      <c r="G111" s="126">
        <v>0</v>
      </c>
      <c r="H111" s="126">
        <f>SUM(H112)</f>
        <v>5</v>
      </c>
      <c r="I111" s="367"/>
      <c r="J111" s="367"/>
    </row>
    <row r="112" spans="1:10" ht="15">
      <c r="A112" s="147"/>
      <c r="B112" s="133">
        <v>642015</v>
      </c>
      <c r="C112" s="136" t="s">
        <v>130</v>
      </c>
      <c r="D112" s="89">
        <v>5</v>
      </c>
      <c r="E112" s="89">
        <v>0</v>
      </c>
      <c r="F112" s="89">
        <v>5</v>
      </c>
      <c r="G112" s="89">
        <v>0</v>
      </c>
      <c r="H112" s="89">
        <v>5</v>
      </c>
      <c r="I112" s="367"/>
      <c r="J112" s="367"/>
    </row>
    <row r="113" spans="1:31" s="333" customFormat="1" ht="15">
      <c r="A113" s="239" t="s">
        <v>264</v>
      </c>
      <c r="B113" s="229" t="s">
        <v>262</v>
      </c>
      <c r="C113" s="230"/>
      <c r="D113" s="228">
        <f>D114+D115+D116</f>
        <v>1280</v>
      </c>
      <c r="E113" s="228">
        <f>E114+E115+E116</f>
        <v>0</v>
      </c>
      <c r="F113" s="228">
        <f>F114+F115+F116</f>
        <v>1280</v>
      </c>
      <c r="G113" s="228">
        <v>26</v>
      </c>
      <c r="H113" s="228">
        <f>H114+H115+H116</f>
        <v>1306</v>
      </c>
      <c r="I113" s="367"/>
      <c r="J113" s="367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</row>
    <row r="114" spans="1:10" ht="15">
      <c r="A114" s="147"/>
      <c r="B114" s="124">
        <v>610</v>
      </c>
      <c r="C114" s="125" t="s">
        <v>84</v>
      </c>
      <c r="D114" s="126">
        <v>546</v>
      </c>
      <c r="E114" s="126">
        <v>0</v>
      </c>
      <c r="F114" s="126">
        <v>546</v>
      </c>
      <c r="G114" s="126">
        <v>0</v>
      </c>
      <c r="H114" s="126">
        <v>546</v>
      </c>
      <c r="I114" s="367"/>
      <c r="J114" s="367"/>
    </row>
    <row r="115" spans="1:31" s="76" customFormat="1" ht="15">
      <c r="A115" s="160"/>
      <c r="B115" s="127">
        <v>620</v>
      </c>
      <c r="C115" s="125" t="s">
        <v>85</v>
      </c>
      <c r="D115" s="126">
        <v>191</v>
      </c>
      <c r="E115" s="126">
        <v>0</v>
      </c>
      <c r="F115" s="126">
        <v>191</v>
      </c>
      <c r="G115" s="126">
        <v>0</v>
      </c>
      <c r="H115" s="126">
        <v>191</v>
      </c>
      <c r="I115" s="367"/>
      <c r="J115" s="36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10" ht="15">
      <c r="A116" s="246"/>
      <c r="B116" s="138">
        <v>630</v>
      </c>
      <c r="C116" s="139" t="s">
        <v>86</v>
      </c>
      <c r="D116" s="140">
        <f>D117+D118+D124</f>
        <v>543</v>
      </c>
      <c r="E116" s="140">
        <f>E117+E118+E124</f>
        <v>0</v>
      </c>
      <c r="F116" s="140">
        <f>F117+F118+F124</f>
        <v>543</v>
      </c>
      <c r="G116" s="140">
        <v>26</v>
      </c>
      <c r="H116" s="140">
        <f>H117+H118+H124</f>
        <v>569</v>
      </c>
      <c r="I116" s="367"/>
      <c r="J116" s="367"/>
    </row>
    <row r="117" spans="1:10" ht="15">
      <c r="A117" s="147"/>
      <c r="B117" s="124">
        <v>632</v>
      </c>
      <c r="C117" s="125" t="s">
        <v>88</v>
      </c>
      <c r="D117" s="126">
        <v>21</v>
      </c>
      <c r="E117" s="126">
        <v>0</v>
      </c>
      <c r="F117" s="126">
        <v>21</v>
      </c>
      <c r="G117" s="126">
        <v>26</v>
      </c>
      <c r="H117" s="126">
        <f>G117+F117</f>
        <v>47</v>
      </c>
      <c r="I117" s="367"/>
      <c r="J117" s="367"/>
    </row>
    <row r="118" spans="1:10" ht="15">
      <c r="A118" s="147"/>
      <c r="B118" s="124">
        <v>633</v>
      </c>
      <c r="C118" s="132" t="s">
        <v>89</v>
      </c>
      <c r="D118" s="126">
        <f>SUM(D119:D123)</f>
        <v>480</v>
      </c>
      <c r="E118" s="126">
        <f>SUM(E119:E123)</f>
        <v>0</v>
      </c>
      <c r="F118" s="126">
        <f>SUM(F119:F123)</f>
        <v>480</v>
      </c>
      <c r="G118" s="126">
        <v>0</v>
      </c>
      <c r="H118" s="126">
        <f>SUM(H119:H123)</f>
        <v>480</v>
      </c>
      <c r="I118" s="367"/>
      <c r="J118" s="367"/>
    </row>
    <row r="119" spans="1:10" ht="14.25">
      <c r="A119" s="160"/>
      <c r="B119" s="133">
        <v>633001</v>
      </c>
      <c r="C119" s="134" t="s">
        <v>90</v>
      </c>
      <c r="D119" s="89">
        <f>47+118</f>
        <v>165</v>
      </c>
      <c r="E119" s="89">
        <v>0</v>
      </c>
      <c r="F119" s="89">
        <f>47+118</f>
        <v>165</v>
      </c>
      <c r="G119" s="89">
        <v>0</v>
      </c>
      <c r="H119" s="89">
        <f>47+118</f>
        <v>165</v>
      </c>
      <c r="I119" s="367"/>
      <c r="J119" s="367"/>
    </row>
    <row r="120" spans="1:10" ht="14.25">
      <c r="A120" s="160"/>
      <c r="B120" s="135" t="s">
        <v>91</v>
      </c>
      <c r="C120" s="134" t="s">
        <v>92</v>
      </c>
      <c r="D120" s="89">
        <v>156</v>
      </c>
      <c r="E120" s="89">
        <v>0</v>
      </c>
      <c r="F120" s="89">
        <v>156</v>
      </c>
      <c r="G120" s="89">
        <v>0</v>
      </c>
      <c r="H120" s="89">
        <v>156</v>
      </c>
      <c r="I120" s="367"/>
      <c r="J120" s="367"/>
    </row>
    <row r="121" spans="1:10" ht="14.25">
      <c r="A121" s="160"/>
      <c r="B121" s="133">
        <v>633004</v>
      </c>
      <c r="C121" s="134" t="s">
        <v>94</v>
      </c>
      <c r="D121" s="89">
        <v>13</v>
      </c>
      <c r="E121" s="89">
        <v>0</v>
      </c>
      <c r="F121" s="89">
        <v>13</v>
      </c>
      <c r="G121" s="89">
        <v>0</v>
      </c>
      <c r="H121" s="89">
        <v>13</v>
      </c>
      <c r="I121" s="367"/>
      <c r="J121" s="367"/>
    </row>
    <row r="122" spans="1:10" ht="14.25">
      <c r="A122" s="160"/>
      <c r="B122" s="133">
        <v>633006</v>
      </c>
      <c r="C122" s="134" t="s">
        <v>96</v>
      </c>
      <c r="D122" s="89">
        <f>8+85</f>
        <v>93</v>
      </c>
      <c r="E122" s="89">
        <v>0</v>
      </c>
      <c r="F122" s="89">
        <f>8+85</f>
        <v>93</v>
      </c>
      <c r="G122" s="89">
        <v>0</v>
      </c>
      <c r="H122" s="89">
        <f>8+85</f>
        <v>93</v>
      </c>
      <c r="I122" s="367"/>
      <c r="J122" s="367"/>
    </row>
    <row r="123" spans="1:10" ht="14.25">
      <c r="A123" s="160"/>
      <c r="B123" s="133">
        <v>633013</v>
      </c>
      <c r="C123" s="134" t="s">
        <v>100</v>
      </c>
      <c r="D123" s="89">
        <v>53</v>
      </c>
      <c r="E123" s="89">
        <v>0</v>
      </c>
      <c r="F123" s="89">
        <v>53</v>
      </c>
      <c r="G123" s="89">
        <v>0</v>
      </c>
      <c r="H123" s="89">
        <v>53</v>
      </c>
      <c r="I123" s="367"/>
      <c r="J123" s="367"/>
    </row>
    <row r="124" spans="1:10" ht="15">
      <c r="A124" s="147"/>
      <c r="B124" s="124">
        <v>637</v>
      </c>
      <c r="C124" s="132" t="s">
        <v>107</v>
      </c>
      <c r="D124" s="126">
        <f>SUM(D125:D126)</f>
        <v>42</v>
      </c>
      <c r="E124" s="126">
        <f>SUM(E125:E126)</f>
        <v>0</v>
      </c>
      <c r="F124" s="126">
        <f>SUM(F125:F126)</f>
        <v>42</v>
      </c>
      <c r="G124" s="126">
        <v>0</v>
      </c>
      <c r="H124" s="126">
        <f>SUM(H125:H126)</f>
        <v>42</v>
      </c>
      <c r="I124" s="367"/>
      <c r="J124" s="367"/>
    </row>
    <row r="125" spans="1:10" ht="14.25">
      <c r="A125" s="160"/>
      <c r="B125" s="133">
        <v>637004</v>
      </c>
      <c r="C125" s="134" t="s">
        <v>112</v>
      </c>
      <c r="D125" s="89">
        <v>11</v>
      </c>
      <c r="E125" s="89">
        <v>0</v>
      </c>
      <c r="F125" s="89">
        <v>11</v>
      </c>
      <c r="G125" s="89">
        <v>0</v>
      </c>
      <c r="H125" s="89">
        <v>11</v>
      </c>
      <c r="I125" s="367"/>
      <c r="J125" s="367"/>
    </row>
    <row r="126" spans="1:10" ht="14.25">
      <c r="A126" s="160"/>
      <c r="B126" s="133">
        <v>637014</v>
      </c>
      <c r="C126" s="134" t="s">
        <v>118</v>
      </c>
      <c r="D126" s="89">
        <v>31</v>
      </c>
      <c r="E126" s="89">
        <v>0</v>
      </c>
      <c r="F126" s="89">
        <v>31</v>
      </c>
      <c r="G126" s="89">
        <v>0</v>
      </c>
      <c r="H126" s="89">
        <v>31</v>
      </c>
      <c r="I126" s="367"/>
      <c r="J126" s="367"/>
    </row>
    <row r="127" spans="1:31" s="333" customFormat="1" ht="15">
      <c r="A127" s="239" t="s">
        <v>266</v>
      </c>
      <c r="B127" s="229" t="s">
        <v>265</v>
      </c>
      <c r="C127" s="232"/>
      <c r="D127" s="228">
        <f aca="true" t="shared" si="4" ref="D127:H128">SUM(D128)</f>
        <v>63173</v>
      </c>
      <c r="E127" s="228">
        <f t="shared" si="4"/>
        <v>0</v>
      </c>
      <c r="F127" s="228">
        <f t="shared" si="4"/>
        <v>63173</v>
      </c>
      <c r="G127" s="228">
        <v>400</v>
      </c>
      <c r="H127" s="228">
        <f t="shared" si="4"/>
        <v>63573</v>
      </c>
      <c r="I127" s="367"/>
      <c r="J127" s="367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</row>
    <row r="128" spans="1:10" ht="15">
      <c r="A128" s="147"/>
      <c r="B128" s="124">
        <v>651</v>
      </c>
      <c r="C128" s="125" t="s">
        <v>134</v>
      </c>
      <c r="D128" s="126">
        <f t="shared" si="4"/>
        <v>63173</v>
      </c>
      <c r="E128" s="126">
        <f t="shared" si="4"/>
        <v>0</v>
      </c>
      <c r="F128" s="126">
        <f t="shared" si="4"/>
        <v>63173</v>
      </c>
      <c r="G128" s="126">
        <v>400</v>
      </c>
      <c r="H128" s="126">
        <f t="shared" si="4"/>
        <v>63573</v>
      </c>
      <c r="I128" s="367"/>
      <c r="J128" s="367"/>
    </row>
    <row r="129" spans="1:10" ht="14.25">
      <c r="A129" s="160"/>
      <c r="B129" s="133">
        <v>651002</v>
      </c>
      <c r="C129" s="134" t="s">
        <v>135</v>
      </c>
      <c r="D129" s="89">
        <v>63173</v>
      </c>
      <c r="E129" s="89">
        <v>0</v>
      </c>
      <c r="F129" s="89">
        <v>63173</v>
      </c>
      <c r="G129" s="89">
        <v>400</v>
      </c>
      <c r="H129" s="89">
        <f>G129+F129</f>
        <v>63573</v>
      </c>
      <c r="I129" s="367"/>
      <c r="J129" s="367"/>
    </row>
    <row r="130" spans="1:31" s="333" customFormat="1" ht="15">
      <c r="A130" s="239" t="s">
        <v>267</v>
      </c>
      <c r="B130" s="229" t="s">
        <v>268</v>
      </c>
      <c r="C130" s="232"/>
      <c r="D130" s="228">
        <f>SUM(D131)</f>
        <v>360</v>
      </c>
      <c r="E130" s="228">
        <f>SUM(E131)</f>
        <v>0</v>
      </c>
      <c r="F130" s="228">
        <f>SUM(F131)</f>
        <v>360</v>
      </c>
      <c r="G130" s="228">
        <v>0</v>
      </c>
      <c r="H130" s="228">
        <f>SUM(H131)</f>
        <v>360</v>
      </c>
      <c r="I130" s="367"/>
      <c r="J130" s="367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</row>
    <row r="131" spans="1:10" ht="15">
      <c r="A131" s="147"/>
      <c r="B131" s="124">
        <v>630</v>
      </c>
      <c r="C131" s="125" t="s">
        <v>86</v>
      </c>
      <c r="D131" s="126">
        <f>SUM(D132+D134+D137+D138)</f>
        <v>360</v>
      </c>
      <c r="E131" s="126">
        <f>SUM(E132+E134+E137+E138)</f>
        <v>0</v>
      </c>
      <c r="F131" s="126">
        <f>SUM(F132+F134+F137+F138)</f>
        <v>360</v>
      </c>
      <c r="G131" s="126">
        <v>0</v>
      </c>
      <c r="H131" s="126">
        <f>SUM(H132+H134+H137+H138)</f>
        <v>360</v>
      </c>
      <c r="I131" s="367"/>
      <c r="J131" s="367"/>
    </row>
    <row r="132" spans="1:10" ht="15.75" thickBot="1">
      <c r="A132" s="247"/>
      <c r="B132" s="210">
        <v>632</v>
      </c>
      <c r="C132" s="216" t="s">
        <v>88</v>
      </c>
      <c r="D132" s="197">
        <v>70</v>
      </c>
      <c r="E132" s="197">
        <v>0</v>
      </c>
      <c r="F132" s="197">
        <v>70</v>
      </c>
      <c r="G132" s="197">
        <v>0</v>
      </c>
      <c r="H132" s="197">
        <v>70</v>
      </c>
      <c r="I132" s="367"/>
      <c r="J132" s="367"/>
    </row>
    <row r="133" spans="1:10" ht="16.5" thickBot="1">
      <c r="A133" s="248"/>
      <c r="B133" s="120"/>
      <c r="C133" s="150"/>
      <c r="D133" s="151"/>
      <c r="E133" s="151"/>
      <c r="F133" s="8"/>
      <c r="G133" s="151"/>
      <c r="H133" s="8" t="s">
        <v>240</v>
      </c>
      <c r="I133" s="367"/>
      <c r="J133" s="367"/>
    </row>
    <row r="134" spans="1:10" ht="15">
      <c r="A134" s="250"/>
      <c r="B134" s="217">
        <v>633</v>
      </c>
      <c r="C134" s="218" t="s">
        <v>136</v>
      </c>
      <c r="D134" s="215">
        <f>SUM(D135:D136)</f>
        <v>130</v>
      </c>
      <c r="E134" s="215">
        <f>SUM(E135:E136)</f>
        <v>0</v>
      </c>
      <c r="F134" s="215">
        <f>SUM(F135:F136)</f>
        <v>130</v>
      </c>
      <c r="G134" s="215">
        <v>0</v>
      </c>
      <c r="H134" s="215">
        <f>SUM(H135:H136)</f>
        <v>130</v>
      </c>
      <c r="I134" s="367"/>
      <c r="J134" s="367"/>
    </row>
    <row r="135" spans="1:10" ht="14.25">
      <c r="A135" s="160"/>
      <c r="B135" s="133">
        <v>633004</v>
      </c>
      <c r="C135" s="134" t="s">
        <v>94</v>
      </c>
      <c r="D135" s="89">
        <v>30</v>
      </c>
      <c r="E135" s="89">
        <v>0</v>
      </c>
      <c r="F135" s="89">
        <v>30</v>
      </c>
      <c r="G135" s="89">
        <v>0</v>
      </c>
      <c r="H135" s="89">
        <v>30</v>
      </c>
      <c r="I135" s="367"/>
      <c r="J135" s="367"/>
    </row>
    <row r="136" spans="1:10" ht="14.25">
      <c r="A136" s="160"/>
      <c r="B136" s="133">
        <v>633006</v>
      </c>
      <c r="C136" s="134" t="s">
        <v>96</v>
      </c>
      <c r="D136" s="89">
        <v>100</v>
      </c>
      <c r="E136" s="89">
        <v>0</v>
      </c>
      <c r="F136" s="89">
        <v>100</v>
      </c>
      <c r="G136" s="89">
        <v>0</v>
      </c>
      <c r="H136" s="89">
        <v>100</v>
      </c>
      <c r="I136" s="367"/>
      <c r="J136" s="367"/>
    </row>
    <row r="137" spans="1:10" ht="15">
      <c r="A137" s="160"/>
      <c r="B137" s="127">
        <v>635</v>
      </c>
      <c r="C137" s="132" t="s">
        <v>105</v>
      </c>
      <c r="D137" s="126">
        <v>150</v>
      </c>
      <c r="E137" s="126">
        <v>0</v>
      </c>
      <c r="F137" s="126">
        <v>150</v>
      </c>
      <c r="G137" s="126">
        <v>0</v>
      </c>
      <c r="H137" s="126">
        <v>150</v>
      </c>
      <c r="I137" s="367"/>
      <c r="J137" s="367"/>
    </row>
    <row r="138" spans="1:10" ht="15">
      <c r="A138" s="160"/>
      <c r="B138" s="127">
        <v>637</v>
      </c>
      <c r="C138" s="132" t="s">
        <v>107</v>
      </c>
      <c r="D138" s="126">
        <f>SUM(D139)</f>
        <v>10</v>
      </c>
      <c r="E138" s="126">
        <f>SUM(E139)</f>
        <v>0</v>
      </c>
      <c r="F138" s="126">
        <f>SUM(F139)</f>
        <v>10</v>
      </c>
      <c r="G138" s="126">
        <v>0</v>
      </c>
      <c r="H138" s="126">
        <f>SUM(H139)</f>
        <v>10</v>
      </c>
      <c r="I138" s="367"/>
      <c r="J138" s="367"/>
    </row>
    <row r="139" spans="1:10" ht="14.25">
      <c r="A139" s="160"/>
      <c r="B139" s="133">
        <v>637004</v>
      </c>
      <c r="C139" s="134" t="s">
        <v>112</v>
      </c>
      <c r="D139" s="89">
        <v>10</v>
      </c>
      <c r="E139" s="89">
        <v>0</v>
      </c>
      <c r="F139" s="89">
        <v>10</v>
      </c>
      <c r="G139" s="89">
        <v>0</v>
      </c>
      <c r="H139" s="89">
        <v>10</v>
      </c>
      <c r="I139" s="367"/>
      <c r="J139" s="367"/>
    </row>
    <row r="140" spans="1:31" s="333" customFormat="1" ht="15">
      <c r="A140" s="239" t="s">
        <v>255</v>
      </c>
      <c r="B140" s="229" t="s">
        <v>144</v>
      </c>
      <c r="C140" s="230"/>
      <c r="D140" s="228">
        <f>D141+D142+D143+D177</f>
        <v>42689</v>
      </c>
      <c r="E140" s="228">
        <f>E141+E142+E143+E177</f>
        <v>0</v>
      </c>
      <c r="F140" s="228">
        <f>F141+F142+F143+F177</f>
        <v>42689</v>
      </c>
      <c r="G140" s="228">
        <v>0</v>
      </c>
      <c r="H140" s="228">
        <f>H141+H142+H143+H177</f>
        <v>42689</v>
      </c>
      <c r="I140" s="367"/>
      <c r="J140" s="367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</row>
    <row r="141" spans="1:10" ht="15">
      <c r="A141" s="147"/>
      <c r="B141" s="124">
        <v>610</v>
      </c>
      <c r="C141" s="125" t="s">
        <v>84</v>
      </c>
      <c r="D141" s="126">
        <v>24580</v>
      </c>
      <c r="E141" s="126">
        <v>0</v>
      </c>
      <c r="F141" s="126">
        <v>24580</v>
      </c>
      <c r="G141" s="126">
        <v>0</v>
      </c>
      <c r="H141" s="126">
        <v>24580</v>
      </c>
      <c r="I141" s="367"/>
      <c r="J141" s="367"/>
    </row>
    <row r="142" spans="1:10" ht="15">
      <c r="A142" s="160"/>
      <c r="B142" s="127">
        <v>620</v>
      </c>
      <c r="C142" s="125" t="s">
        <v>85</v>
      </c>
      <c r="D142" s="126">
        <v>8591</v>
      </c>
      <c r="E142" s="126">
        <v>0</v>
      </c>
      <c r="F142" s="126">
        <v>8591</v>
      </c>
      <c r="G142" s="126">
        <v>0</v>
      </c>
      <c r="H142" s="126">
        <v>8591</v>
      </c>
      <c r="I142" s="367"/>
      <c r="J142" s="367"/>
    </row>
    <row r="143" spans="1:10" ht="15">
      <c r="A143" s="147"/>
      <c r="B143" s="124">
        <v>630</v>
      </c>
      <c r="C143" s="132" t="s">
        <v>86</v>
      </c>
      <c r="D143" s="126">
        <f>D144+D145+D146+D159+D161+D162+D163</f>
        <v>9433</v>
      </c>
      <c r="E143" s="126">
        <f>E144+E145+E146+E159+E161+E162+E163</f>
        <v>0</v>
      </c>
      <c r="F143" s="126">
        <f>F144+F145+F146+F159+F161+F162+F163</f>
        <v>9433</v>
      </c>
      <c r="G143" s="126">
        <v>0</v>
      </c>
      <c r="H143" s="126">
        <f>H144+H145+H146+H159+H161+H162+H163</f>
        <v>9433</v>
      </c>
      <c r="I143" s="367"/>
      <c r="J143" s="367"/>
    </row>
    <row r="144" spans="1:10" ht="15">
      <c r="A144" s="147"/>
      <c r="B144" s="124">
        <v>631</v>
      </c>
      <c r="C144" s="132" t="s">
        <v>87</v>
      </c>
      <c r="D144" s="126">
        <v>20</v>
      </c>
      <c r="E144" s="126">
        <v>0</v>
      </c>
      <c r="F144" s="126">
        <v>20</v>
      </c>
      <c r="G144" s="126">
        <v>0</v>
      </c>
      <c r="H144" s="126">
        <v>20</v>
      </c>
      <c r="I144" s="367"/>
      <c r="J144" s="367"/>
    </row>
    <row r="145" spans="1:10" ht="15">
      <c r="A145" s="147"/>
      <c r="B145" s="124">
        <v>632</v>
      </c>
      <c r="C145" s="125" t="s">
        <v>88</v>
      </c>
      <c r="D145" s="126">
        <v>1470</v>
      </c>
      <c r="E145" s="126">
        <v>0</v>
      </c>
      <c r="F145" s="126">
        <v>1470</v>
      </c>
      <c r="G145" s="126">
        <v>0</v>
      </c>
      <c r="H145" s="126">
        <v>1470</v>
      </c>
      <c r="I145" s="367"/>
      <c r="J145" s="367"/>
    </row>
    <row r="146" spans="1:10" ht="15">
      <c r="A146" s="147"/>
      <c r="B146" s="124">
        <v>633</v>
      </c>
      <c r="C146" s="132" t="s">
        <v>89</v>
      </c>
      <c r="D146" s="126">
        <f>SUM(D147:D158)</f>
        <v>2115</v>
      </c>
      <c r="E146" s="126">
        <f>SUM(E147:E158)</f>
        <v>0</v>
      </c>
      <c r="F146" s="126">
        <f>SUM(F147:F158)</f>
        <v>2115</v>
      </c>
      <c r="G146" s="126">
        <v>0</v>
      </c>
      <c r="H146" s="126">
        <f>SUM(H147:H158)</f>
        <v>2115</v>
      </c>
      <c r="I146" s="367"/>
      <c r="J146" s="367"/>
    </row>
    <row r="147" spans="1:10" ht="14.25">
      <c r="A147" s="160"/>
      <c r="B147" s="133">
        <v>633001</v>
      </c>
      <c r="C147" s="134" t="s">
        <v>90</v>
      </c>
      <c r="D147" s="89">
        <v>200</v>
      </c>
      <c r="E147" s="89">
        <v>0</v>
      </c>
      <c r="F147" s="89">
        <v>200</v>
      </c>
      <c r="G147" s="89">
        <v>0</v>
      </c>
      <c r="H147" s="89">
        <v>200</v>
      </c>
      <c r="I147" s="367"/>
      <c r="J147" s="367"/>
    </row>
    <row r="148" spans="1:10" ht="14.25">
      <c r="A148" s="160"/>
      <c r="B148" s="135" t="s">
        <v>91</v>
      </c>
      <c r="C148" s="134" t="s">
        <v>92</v>
      </c>
      <c r="D148" s="89">
        <v>150</v>
      </c>
      <c r="E148" s="89">
        <v>0</v>
      </c>
      <c r="F148" s="89">
        <v>150</v>
      </c>
      <c r="G148" s="89">
        <v>0</v>
      </c>
      <c r="H148" s="89">
        <v>150</v>
      </c>
      <c r="I148" s="367"/>
      <c r="J148" s="367"/>
    </row>
    <row r="149" spans="1:10" ht="14.25">
      <c r="A149" s="160"/>
      <c r="B149" s="133">
        <v>633003</v>
      </c>
      <c r="C149" s="134" t="s">
        <v>93</v>
      </c>
      <c r="D149" s="89">
        <v>100</v>
      </c>
      <c r="E149" s="89">
        <v>0</v>
      </c>
      <c r="F149" s="89">
        <v>100</v>
      </c>
      <c r="G149" s="89">
        <v>0</v>
      </c>
      <c r="H149" s="89">
        <v>100</v>
      </c>
      <c r="I149" s="367"/>
      <c r="J149" s="367"/>
    </row>
    <row r="150" spans="1:10" ht="14.25">
      <c r="A150" s="160"/>
      <c r="B150" s="133">
        <v>633004</v>
      </c>
      <c r="C150" s="134" t="s">
        <v>94</v>
      </c>
      <c r="D150" s="89">
        <v>50</v>
      </c>
      <c r="E150" s="89">
        <v>0</v>
      </c>
      <c r="F150" s="89">
        <v>50</v>
      </c>
      <c r="G150" s="89">
        <v>0</v>
      </c>
      <c r="H150" s="89">
        <v>50</v>
      </c>
      <c r="I150" s="367"/>
      <c r="J150" s="367"/>
    </row>
    <row r="151" spans="1:10" ht="14.25">
      <c r="A151" s="160"/>
      <c r="B151" s="133">
        <v>633005</v>
      </c>
      <c r="C151" s="134" t="s">
        <v>95</v>
      </c>
      <c r="D151" s="89">
        <v>100</v>
      </c>
      <c r="E151" s="89">
        <v>0</v>
      </c>
      <c r="F151" s="89">
        <v>100</v>
      </c>
      <c r="G151" s="89">
        <v>0</v>
      </c>
      <c r="H151" s="89">
        <v>100</v>
      </c>
      <c r="I151" s="367"/>
      <c r="J151" s="367"/>
    </row>
    <row r="152" spans="1:10" ht="14.25">
      <c r="A152" s="160"/>
      <c r="B152" s="133">
        <v>633006</v>
      </c>
      <c r="C152" s="134" t="s">
        <v>96</v>
      </c>
      <c r="D152" s="89">
        <v>650</v>
      </c>
      <c r="E152" s="89">
        <v>0</v>
      </c>
      <c r="F152" s="89">
        <v>650</v>
      </c>
      <c r="G152" s="89">
        <v>0</v>
      </c>
      <c r="H152" s="89">
        <v>650</v>
      </c>
      <c r="I152" s="367"/>
      <c r="J152" s="367"/>
    </row>
    <row r="153" spans="1:10" ht="14.25">
      <c r="A153" s="160"/>
      <c r="B153" s="133">
        <v>633007</v>
      </c>
      <c r="C153" s="134" t="s">
        <v>137</v>
      </c>
      <c r="D153" s="89">
        <v>50</v>
      </c>
      <c r="E153" s="89">
        <v>0</v>
      </c>
      <c r="F153" s="89">
        <v>50</v>
      </c>
      <c r="G153" s="89">
        <v>0</v>
      </c>
      <c r="H153" s="89">
        <v>50</v>
      </c>
      <c r="I153" s="367"/>
      <c r="J153" s="367"/>
    </row>
    <row r="154" spans="1:10" ht="14.25">
      <c r="A154" s="160"/>
      <c r="B154" s="133">
        <v>633009</v>
      </c>
      <c r="C154" s="134" t="s">
        <v>97</v>
      </c>
      <c r="D154" s="89">
        <v>5</v>
      </c>
      <c r="E154" s="89">
        <v>0</v>
      </c>
      <c r="F154" s="89">
        <v>5</v>
      </c>
      <c r="G154" s="89">
        <v>0</v>
      </c>
      <c r="H154" s="89">
        <v>5</v>
      </c>
      <c r="I154" s="367"/>
      <c r="J154" s="367"/>
    </row>
    <row r="155" spans="1:10" ht="14.25">
      <c r="A155" s="161"/>
      <c r="B155" s="133">
        <v>633010</v>
      </c>
      <c r="C155" s="134" t="s">
        <v>98</v>
      </c>
      <c r="D155" s="89">
        <v>700</v>
      </c>
      <c r="E155" s="89">
        <v>0</v>
      </c>
      <c r="F155" s="89">
        <v>700</v>
      </c>
      <c r="G155" s="89">
        <v>0</v>
      </c>
      <c r="H155" s="89">
        <v>700</v>
      </c>
      <c r="I155" s="367"/>
      <c r="J155" s="367"/>
    </row>
    <row r="156" spans="1:10" ht="14.25">
      <c r="A156" s="160"/>
      <c r="B156" s="133">
        <v>633011</v>
      </c>
      <c r="C156" s="134" t="s">
        <v>99</v>
      </c>
      <c r="D156" s="89">
        <v>65</v>
      </c>
      <c r="E156" s="89">
        <v>0</v>
      </c>
      <c r="F156" s="89">
        <v>65</v>
      </c>
      <c r="G156" s="89">
        <v>0</v>
      </c>
      <c r="H156" s="89">
        <v>65</v>
      </c>
      <c r="I156" s="367"/>
      <c r="J156" s="367"/>
    </row>
    <row r="157" spans="1:10" ht="14.25">
      <c r="A157" s="160"/>
      <c r="B157" s="133">
        <v>633013</v>
      </c>
      <c r="C157" s="134" t="s">
        <v>100</v>
      </c>
      <c r="D157" s="89">
        <v>35</v>
      </c>
      <c r="E157" s="89">
        <v>0</v>
      </c>
      <c r="F157" s="89">
        <v>35</v>
      </c>
      <c r="G157" s="89">
        <v>0</v>
      </c>
      <c r="H157" s="89">
        <v>35</v>
      </c>
      <c r="I157" s="367"/>
      <c r="J157" s="367"/>
    </row>
    <row r="158" spans="1:10" ht="14.25">
      <c r="A158" s="160"/>
      <c r="B158" s="133">
        <v>633016</v>
      </c>
      <c r="C158" s="134" t="s">
        <v>102</v>
      </c>
      <c r="D158" s="89">
        <v>10</v>
      </c>
      <c r="E158" s="89">
        <v>0</v>
      </c>
      <c r="F158" s="89">
        <v>10</v>
      </c>
      <c r="G158" s="89">
        <v>0</v>
      </c>
      <c r="H158" s="89">
        <v>10</v>
      </c>
      <c r="I158" s="367"/>
      <c r="J158" s="367"/>
    </row>
    <row r="159" spans="1:10" ht="15">
      <c r="A159" s="147"/>
      <c r="B159" s="124">
        <v>634</v>
      </c>
      <c r="C159" s="132" t="s">
        <v>103</v>
      </c>
      <c r="D159" s="126">
        <v>1815</v>
      </c>
      <c r="E159" s="126">
        <v>0</v>
      </c>
      <c r="F159" s="126">
        <v>1815</v>
      </c>
      <c r="G159" s="126">
        <v>0</v>
      </c>
      <c r="H159" s="126">
        <v>1815</v>
      </c>
      <c r="I159" s="367"/>
      <c r="J159" s="367"/>
    </row>
    <row r="160" spans="1:10" ht="14.25">
      <c r="A160" s="160"/>
      <c r="B160" s="133">
        <v>634003</v>
      </c>
      <c r="C160" s="134" t="s">
        <v>119</v>
      </c>
      <c r="D160" s="89">
        <v>200</v>
      </c>
      <c r="E160" s="89">
        <v>0</v>
      </c>
      <c r="F160" s="89">
        <v>200</v>
      </c>
      <c r="G160" s="89">
        <v>0</v>
      </c>
      <c r="H160" s="89">
        <v>200</v>
      </c>
      <c r="I160" s="367"/>
      <c r="J160" s="367"/>
    </row>
    <row r="161" spans="1:10" ht="15">
      <c r="A161" s="147"/>
      <c r="B161" s="124">
        <v>635</v>
      </c>
      <c r="C161" s="132" t="s">
        <v>105</v>
      </c>
      <c r="D161" s="126">
        <v>755</v>
      </c>
      <c r="E161" s="126">
        <v>0</v>
      </c>
      <c r="F161" s="126">
        <v>755</v>
      </c>
      <c r="G161" s="126">
        <v>0</v>
      </c>
      <c r="H161" s="126">
        <v>755</v>
      </c>
      <c r="I161" s="367"/>
      <c r="J161" s="367"/>
    </row>
    <row r="162" spans="1:10" ht="15">
      <c r="A162" s="147"/>
      <c r="B162" s="127">
        <v>636</v>
      </c>
      <c r="C162" s="125" t="s">
        <v>106</v>
      </c>
      <c r="D162" s="126">
        <v>515</v>
      </c>
      <c r="E162" s="126">
        <v>0</v>
      </c>
      <c r="F162" s="126">
        <v>515</v>
      </c>
      <c r="G162" s="126">
        <v>0</v>
      </c>
      <c r="H162" s="126">
        <v>515</v>
      </c>
      <c r="I162" s="367"/>
      <c r="J162" s="367"/>
    </row>
    <row r="163" spans="1:10" ht="15">
      <c r="A163" s="147"/>
      <c r="B163" s="124">
        <v>637</v>
      </c>
      <c r="C163" s="132" t="s">
        <v>107</v>
      </c>
      <c r="D163" s="126">
        <f>SUM(D164:D176)</f>
        <v>2743</v>
      </c>
      <c r="E163" s="126">
        <f>SUM(E164:E176)</f>
        <v>0</v>
      </c>
      <c r="F163" s="126">
        <f>SUM(F164:F176)</f>
        <v>2743</v>
      </c>
      <c r="G163" s="126">
        <v>0</v>
      </c>
      <c r="H163" s="126">
        <f>SUM(H164:H176)</f>
        <v>2743</v>
      </c>
      <c r="I163" s="367"/>
      <c r="J163" s="367"/>
    </row>
    <row r="164" spans="1:10" ht="14.25">
      <c r="A164" s="160"/>
      <c r="B164" s="135" t="s">
        <v>108</v>
      </c>
      <c r="C164" s="134" t="s">
        <v>132</v>
      </c>
      <c r="D164" s="89">
        <v>80</v>
      </c>
      <c r="E164" s="89">
        <v>0</v>
      </c>
      <c r="F164" s="89">
        <v>80</v>
      </c>
      <c r="G164" s="89">
        <v>0</v>
      </c>
      <c r="H164" s="89">
        <v>80</v>
      </c>
      <c r="I164" s="367"/>
      <c r="J164" s="367"/>
    </row>
    <row r="165" spans="1:10" ht="14.25">
      <c r="A165" s="160"/>
      <c r="B165" s="133">
        <v>637002</v>
      </c>
      <c r="C165" s="134" t="s">
        <v>110</v>
      </c>
      <c r="D165" s="89">
        <v>60</v>
      </c>
      <c r="E165" s="89">
        <v>0</v>
      </c>
      <c r="F165" s="89">
        <v>60</v>
      </c>
      <c r="G165" s="89">
        <v>0</v>
      </c>
      <c r="H165" s="89">
        <v>60</v>
      </c>
      <c r="I165" s="367"/>
      <c r="J165" s="367"/>
    </row>
    <row r="166" spans="1:10" ht="14.25">
      <c r="A166" s="160"/>
      <c r="B166" s="133">
        <v>637003</v>
      </c>
      <c r="C166" s="134" t="s">
        <v>145</v>
      </c>
      <c r="D166" s="89">
        <v>4</v>
      </c>
      <c r="E166" s="89">
        <v>0</v>
      </c>
      <c r="F166" s="89">
        <v>4</v>
      </c>
      <c r="G166" s="89">
        <v>0</v>
      </c>
      <c r="H166" s="89">
        <v>4</v>
      </c>
      <c r="I166" s="367"/>
      <c r="J166" s="367"/>
    </row>
    <row r="167" spans="1:10" ht="14.25">
      <c r="A167" s="160"/>
      <c r="B167" s="133">
        <v>637004</v>
      </c>
      <c r="C167" s="134" t="s">
        <v>112</v>
      </c>
      <c r="D167" s="89">
        <v>110</v>
      </c>
      <c r="E167" s="89">
        <v>0</v>
      </c>
      <c r="F167" s="89">
        <v>110</v>
      </c>
      <c r="G167" s="89">
        <v>0</v>
      </c>
      <c r="H167" s="89">
        <v>110</v>
      </c>
      <c r="I167" s="367"/>
      <c r="J167" s="367"/>
    </row>
    <row r="168" spans="1:10" ht="14.25">
      <c r="A168" s="160"/>
      <c r="B168" s="133">
        <v>637005</v>
      </c>
      <c r="C168" s="134" t="s">
        <v>113</v>
      </c>
      <c r="D168" s="89">
        <v>100</v>
      </c>
      <c r="E168" s="89">
        <v>0</v>
      </c>
      <c r="F168" s="89">
        <v>100</v>
      </c>
      <c r="G168" s="89">
        <v>0</v>
      </c>
      <c r="H168" s="89">
        <v>100</v>
      </c>
      <c r="I168" s="367"/>
      <c r="J168" s="367"/>
    </row>
    <row r="169" spans="1:10" ht="14.25">
      <c r="A169" s="160"/>
      <c r="B169" s="133">
        <v>637006</v>
      </c>
      <c r="C169" s="134" t="s">
        <v>114</v>
      </c>
      <c r="D169" s="89">
        <v>10</v>
      </c>
      <c r="E169" s="89">
        <v>0</v>
      </c>
      <c r="F169" s="89">
        <v>10</v>
      </c>
      <c r="G169" s="89">
        <v>0</v>
      </c>
      <c r="H169" s="89">
        <v>10</v>
      </c>
      <c r="I169" s="367"/>
      <c r="J169" s="367"/>
    </row>
    <row r="170" spans="1:10" ht="14.25">
      <c r="A170" s="160"/>
      <c r="B170" s="133">
        <v>637007</v>
      </c>
      <c r="C170" s="134" t="s">
        <v>87</v>
      </c>
      <c r="D170" s="89">
        <v>175</v>
      </c>
      <c r="E170" s="89">
        <v>0</v>
      </c>
      <c r="F170" s="89">
        <v>175</v>
      </c>
      <c r="G170" s="89">
        <v>0</v>
      </c>
      <c r="H170" s="89">
        <v>175</v>
      </c>
      <c r="I170" s="367"/>
      <c r="J170" s="367"/>
    </row>
    <row r="171" spans="1:10" ht="14.25">
      <c r="A171" s="160"/>
      <c r="B171" s="133">
        <v>637009</v>
      </c>
      <c r="C171" s="134" t="s">
        <v>115</v>
      </c>
      <c r="D171" s="89">
        <v>10</v>
      </c>
      <c r="E171" s="89">
        <v>0</v>
      </c>
      <c r="F171" s="89">
        <v>10</v>
      </c>
      <c r="G171" s="89">
        <v>0</v>
      </c>
      <c r="H171" s="89">
        <v>10</v>
      </c>
      <c r="I171" s="367"/>
      <c r="J171" s="367"/>
    </row>
    <row r="172" spans="1:10" ht="14.25">
      <c r="A172" s="160"/>
      <c r="B172" s="133">
        <v>637011</v>
      </c>
      <c r="C172" s="134" t="s">
        <v>116</v>
      </c>
      <c r="D172" s="89">
        <v>15</v>
      </c>
      <c r="E172" s="89">
        <v>0</v>
      </c>
      <c r="F172" s="89">
        <v>15</v>
      </c>
      <c r="G172" s="89">
        <v>0</v>
      </c>
      <c r="H172" s="89">
        <v>15</v>
      </c>
      <c r="I172" s="367"/>
      <c r="J172" s="367"/>
    </row>
    <row r="173" spans="1:10" ht="14.25">
      <c r="A173" s="160"/>
      <c r="B173" s="133">
        <v>637014</v>
      </c>
      <c r="C173" s="134" t="s">
        <v>118</v>
      </c>
      <c r="D173" s="89">
        <v>1200</v>
      </c>
      <c r="E173" s="89">
        <v>0</v>
      </c>
      <c r="F173" s="89">
        <v>1200</v>
      </c>
      <c r="G173" s="89">
        <v>0</v>
      </c>
      <c r="H173" s="89">
        <v>1200</v>
      </c>
      <c r="I173" s="367"/>
      <c r="J173" s="367"/>
    </row>
    <row r="174" spans="1:10" ht="14.25">
      <c r="A174" s="160"/>
      <c r="B174" s="133">
        <v>637015</v>
      </c>
      <c r="C174" s="134" t="s">
        <v>119</v>
      </c>
      <c r="D174" s="89">
        <v>280</v>
      </c>
      <c r="E174" s="89">
        <v>0</v>
      </c>
      <c r="F174" s="89">
        <v>280</v>
      </c>
      <c r="G174" s="89">
        <v>0</v>
      </c>
      <c r="H174" s="89">
        <v>280</v>
      </c>
      <c r="I174" s="367"/>
      <c r="J174" s="367"/>
    </row>
    <row r="175" spans="1:10" ht="14.25">
      <c r="A175" s="160"/>
      <c r="B175" s="133">
        <v>637016</v>
      </c>
      <c r="C175" s="134" t="s">
        <v>120</v>
      </c>
      <c r="D175" s="89">
        <v>369</v>
      </c>
      <c r="E175" s="89">
        <v>0</v>
      </c>
      <c r="F175" s="89">
        <v>369</v>
      </c>
      <c r="G175" s="89">
        <v>0</v>
      </c>
      <c r="H175" s="89">
        <v>369</v>
      </c>
      <c r="I175" s="367"/>
      <c r="J175" s="367"/>
    </row>
    <row r="176" spans="1:10" ht="14.25">
      <c r="A176" s="160"/>
      <c r="B176" s="133">
        <v>637027</v>
      </c>
      <c r="C176" s="134" t="s">
        <v>123</v>
      </c>
      <c r="D176" s="89">
        <v>330</v>
      </c>
      <c r="E176" s="89">
        <v>0</v>
      </c>
      <c r="F176" s="89">
        <v>330</v>
      </c>
      <c r="G176" s="89">
        <v>0</v>
      </c>
      <c r="H176" s="89">
        <v>330</v>
      </c>
      <c r="I176" s="367"/>
      <c r="J176" s="367"/>
    </row>
    <row r="177" spans="1:10" ht="15">
      <c r="A177" s="147"/>
      <c r="B177" s="127">
        <v>640</v>
      </c>
      <c r="C177" s="132" t="s">
        <v>125</v>
      </c>
      <c r="D177" s="126">
        <f>SUM(D178:D179)</f>
        <v>85</v>
      </c>
      <c r="E177" s="126">
        <f>SUM(E178:E179)</f>
        <v>0</v>
      </c>
      <c r="F177" s="126">
        <f>SUM(F178:F179)</f>
        <v>85</v>
      </c>
      <c r="G177" s="126">
        <v>0</v>
      </c>
      <c r="H177" s="126">
        <f>SUM(H178:H179)</f>
        <v>85</v>
      </c>
      <c r="I177" s="367"/>
      <c r="J177" s="367"/>
    </row>
    <row r="178" spans="1:10" ht="14.25">
      <c r="A178" s="160"/>
      <c r="B178" s="133">
        <v>642006</v>
      </c>
      <c r="C178" s="136" t="s">
        <v>127</v>
      </c>
      <c r="D178" s="89">
        <v>5</v>
      </c>
      <c r="E178" s="89">
        <v>0</v>
      </c>
      <c r="F178" s="89">
        <v>5</v>
      </c>
      <c r="G178" s="89">
        <v>0</v>
      </c>
      <c r="H178" s="89">
        <v>5</v>
      </c>
      <c r="I178" s="367"/>
      <c r="J178" s="367"/>
    </row>
    <row r="179" spans="1:10" ht="14.25">
      <c r="A179" s="160"/>
      <c r="B179" s="133">
        <v>642015</v>
      </c>
      <c r="C179" s="136" t="s">
        <v>130</v>
      </c>
      <c r="D179" s="89">
        <v>80</v>
      </c>
      <c r="E179" s="89">
        <v>0</v>
      </c>
      <c r="F179" s="89">
        <v>80</v>
      </c>
      <c r="G179" s="89">
        <v>0</v>
      </c>
      <c r="H179" s="89">
        <v>80</v>
      </c>
      <c r="I179" s="367"/>
      <c r="J179" s="367"/>
    </row>
    <row r="180" spans="1:31" s="333" customFormat="1" ht="15">
      <c r="A180" s="239" t="s">
        <v>270</v>
      </c>
      <c r="B180" s="229" t="s">
        <v>269</v>
      </c>
      <c r="C180" s="230"/>
      <c r="D180" s="228">
        <f>SUM(D181+D195)</f>
        <v>530</v>
      </c>
      <c r="E180" s="228">
        <f>SUM(E181+E195)</f>
        <v>0</v>
      </c>
      <c r="F180" s="228">
        <f>SUM(F181+F195)</f>
        <v>530</v>
      </c>
      <c r="G180" s="228">
        <v>0</v>
      </c>
      <c r="H180" s="228">
        <f>SUM(H181+H195)</f>
        <v>530</v>
      </c>
      <c r="I180" s="367"/>
      <c r="J180" s="367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</row>
    <row r="181" spans="1:31" s="117" customFormat="1" ht="15">
      <c r="A181" s="147"/>
      <c r="B181" s="124">
        <v>630</v>
      </c>
      <c r="C181" s="125" t="s">
        <v>86</v>
      </c>
      <c r="D181" s="126">
        <f>D182+D183+D187+D190+D191+D192</f>
        <v>495</v>
      </c>
      <c r="E181" s="126">
        <f>E182+E183+E187+E190+E191+E192</f>
        <v>0</v>
      </c>
      <c r="F181" s="126">
        <f>F182+F183+F187+F190+F191+F192</f>
        <v>495</v>
      </c>
      <c r="G181" s="126">
        <v>0</v>
      </c>
      <c r="H181" s="126">
        <f>H182+H183+H187+H190+H191+H192</f>
        <v>495</v>
      </c>
      <c r="I181" s="367"/>
      <c r="J181" s="367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10" ht="15">
      <c r="A182" s="147"/>
      <c r="B182" s="124">
        <v>632</v>
      </c>
      <c r="C182" s="125" t="s">
        <v>88</v>
      </c>
      <c r="D182" s="126">
        <v>38</v>
      </c>
      <c r="E182" s="126">
        <v>0</v>
      </c>
      <c r="F182" s="126">
        <v>38</v>
      </c>
      <c r="G182" s="126">
        <v>0</v>
      </c>
      <c r="H182" s="126">
        <v>38</v>
      </c>
      <c r="I182" s="367"/>
      <c r="J182" s="367"/>
    </row>
    <row r="183" spans="1:10" ht="15">
      <c r="A183" s="147"/>
      <c r="B183" s="124">
        <v>633</v>
      </c>
      <c r="C183" s="132" t="s">
        <v>89</v>
      </c>
      <c r="D183" s="126">
        <f>SUM(D184:D186)</f>
        <v>114</v>
      </c>
      <c r="E183" s="126">
        <f>SUM(E184:E186)</f>
        <v>0</v>
      </c>
      <c r="F183" s="126">
        <f>SUM(F184:F186)</f>
        <v>114</v>
      </c>
      <c r="G183" s="126">
        <v>0</v>
      </c>
      <c r="H183" s="126">
        <f>SUM(H184:H186)</f>
        <v>114</v>
      </c>
      <c r="I183" s="367"/>
      <c r="J183" s="367"/>
    </row>
    <row r="184" spans="1:10" ht="14.25">
      <c r="A184" s="160"/>
      <c r="B184" s="133">
        <v>633007</v>
      </c>
      <c r="C184" s="134" t="s">
        <v>137</v>
      </c>
      <c r="D184" s="89">
        <v>97</v>
      </c>
      <c r="E184" s="89">
        <v>0</v>
      </c>
      <c r="F184" s="89">
        <v>97</v>
      </c>
      <c r="G184" s="89">
        <v>0</v>
      </c>
      <c r="H184" s="89">
        <v>97</v>
      </c>
      <c r="I184" s="367"/>
      <c r="J184" s="367"/>
    </row>
    <row r="185" spans="1:10" ht="14.25">
      <c r="A185" s="160"/>
      <c r="B185" s="133">
        <v>633009</v>
      </c>
      <c r="C185" s="134" t="s">
        <v>138</v>
      </c>
      <c r="D185" s="89">
        <v>1</v>
      </c>
      <c r="E185" s="89">
        <v>0</v>
      </c>
      <c r="F185" s="89">
        <v>1</v>
      </c>
      <c r="G185" s="89">
        <v>0</v>
      </c>
      <c r="H185" s="89">
        <v>1</v>
      </c>
      <c r="I185" s="367"/>
      <c r="J185" s="367"/>
    </row>
    <row r="186" spans="1:10" ht="14.25">
      <c r="A186" s="160"/>
      <c r="B186" s="133">
        <v>633010</v>
      </c>
      <c r="C186" s="134" t="s">
        <v>139</v>
      </c>
      <c r="D186" s="89">
        <v>16</v>
      </c>
      <c r="E186" s="89">
        <v>0</v>
      </c>
      <c r="F186" s="89">
        <v>16</v>
      </c>
      <c r="G186" s="89">
        <v>0</v>
      </c>
      <c r="H186" s="89">
        <v>16</v>
      </c>
      <c r="I186" s="367"/>
      <c r="J186" s="367"/>
    </row>
    <row r="187" spans="1:10" ht="15">
      <c r="A187" s="147"/>
      <c r="B187" s="124">
        <v>634</v>
      </c>
      <c r="C187" s="132" t="s">
        <v>103</v>
      </c>
      <c r="D187" s="126">
        <f>SUM(D188:D189)</f>
        <v>126</v>
      </c>
      <c r="E187" s="126">
        <f>SUM(E188:E189)</f>
        <v>0</v>
      </c>
      <c r="F187" s="126">
        <f>SUM(F188:F189)</f>
        <v>126</v>
      </c>
      <c r="G187" s="126">
        <v>0</v>
      </c>
      <c r="H187" s="126">
        <f>SUM(H188:H189)</f>
        <v>126</v>
      </c>
      <c r="I187" s="367"/>
      <c r="J187" s="367"/>
    </row>
    <row r="188" spans="1:10" ht="14.25">
      <c r="A188" s="160"/>
      <c r="B188" s="135" t="s">
        <v>140</v>
      </c>
      <c r="C188" s="134" t="s">
        <v>141</v>
      </c>
      <c r="D188" s="89">
        <v>46</v>
      </c>
      <c r="E188" s="89">
        <v>0</v>
      </c>
      <c r="F188" s="89">
        <v>46</v>
      </c>
      <c r="G188" s="89">
        <v>0</v>
      </c>
      <c r="H188" s="89">
        <v>46</v>
      </c>
      <c r="I188" s="367"/>
      <c r="J188" s="367"/>
    </row>
    <row r="189" spans="1:10" ht="14.25">
      <c r="A189" s="160"/>
      <c r="B189" s="133">
        <v>634002</v>
      </c>
      <c r="C189" s="134" t="s">
        <v>142</v>
      </c>
      <c r="D189" s="89">
        <v>80</v>
      </c>
      <c r="E189" s="89">
        <v>0</v>
      </c>
      <c r="F189" s="89">
        <v>80</v>
      </c>
      <c r="G189" s="89">
        <v>0</v>
      </c>
      <c r="H189" s="89">
        <v>80</v>
      </c>
      <c r="I189" s="367"/>
      <c r="J189" s="367"/>
    </row>
    <row r="190" spans="1:10" ht="15">
      <c r="A190" s="147"/>
      <c r="B190" s="124">
        <v>635</v>
      </c>
      <c r="C190" s="132" t="s">
        <v>105</v>
      </c>
      <c r="D190" s="126">
        <v>143</v>
      </c>
      <c r="E190" s="126">
        <v>0</v>
      </c>
      <c r="F190" s="126">
        <v>143</v>
      </c>
      <c r="G190" s="126">
        <v>0</v>
      </c>
      <c r="H190" s="126">
        <v>143</v>
      </c>
      <c r="I190" s="367"/>
      <c r="J190" s="367"/>
    </row>
    <row r="191" spans="1:10" ht="15">
      <c r="A191" s="160"/>
      <c r="B191" s="127">
        <v>636</v>
      </c>
      <c r="C191" s="125" t="s">
        <v>106</v>
      </c>
      <c r="D191" s="126">
        <v>36</v>
      </c>
      <c r="E191" s="126">
        <v>0</v>
      </c>
      <c r="F191" s="126">
        <v>36</v>
      </c>
      <c r="G191" s="126">
        <v>0</v>
      </c>
      <c r="H191" s="126">
        <v>36</v>
      </c>
      <c r="I191" s="367"/>
      <c r="J191" s="367"/>
    </row>
    <row r="192" spans="1:10" ht="15">
      <c r="A192" s="160"/>
      <c r="B192" s="124">
        <v>637</v>
      </c>
      <c r="C192" s="132" t="s">
        <v>107</v>
      </c>
      <c r="D192" s="126">
        <f>SUM(D193:D194)</f>
        <v>38</v>
      </c>
      <c r="E192" s="126">
        <f>SUM(E193:E194)</f>
        <v>0</v>
      </c>
      <c r="F192" s="126">
        <f>SUM(F193:F194)</f>
        <v>38</v>
      </c>
      <c r="G192" s="126">
        <v>0</v>
      </c>
      <c r="H192" s="126">
        <f>SUM(H193:H194)</f>
        <v>38</v>
      </c>
      <c r="I192" s="367"/>
      <c r="J192" s="367"/>
    </row>
    <row r="193" spans="1:10" ht="14.25">
      <c r="A193" s="160"/>
      <c r="B193" s="133">
        <v>637001</v>
      </c>
      <c r="C193" s="134" t="s">
        <v>132</v>
      </c>
      <c r="D193" s="89">
        <v>17</v>
      </c>
      <c r="E193" s="89">
        <v>0</v>
      </c>
      <c r="F193" s="89">
        <v>17</v>
      </c>
      <c r="G193" s="89">
        <v>0</v>
      </c>
      <c r="H193" s="89">
        <v>17</v>
      </c>
      <c r="I193" s="367"/>
      <c r="J193" s="367"/>
    </row>
    <row r="194" spans="1:10" ht="14.25">
      <c r="A194" s="160"/>
      <c r="B194" s="133">
        <v>637004</v>
      </c>
      <c r="C194" s="136" t="s">
        <v>112</v>
      </c>
      <c r="D194" s="89">
        <v>21</v>
      </c>
      <c r="E194" s="89">
        <v>0</v>
      </c>
      <c r="F194" s="89">
        <v>21</v>
      </c>
      <c r="G194" s="89">
        <v>0</v>
      </c>
      <c r="H194" s="89">
        <v>21</v>
      </c>
      <c r="I194" s="367"/>
      <c r="J194" s="367"/>
    </row>
    <row r="195" spans="1:10" ht="15">
      <c r="A195" s="147"/>
      <c r="B195" s="127">
        <v>640</v>
      </c>
      <c r="C195" s="132" t="s">
        <v>125</v>
      </c>
      <c r="D195" s="126">
        <f>SUM(D196)</f>
        <v>35</v>
      </c>
      <c r="E195" s="126">
        <f>SUM(E196)</f>
        <v>0</v>
      </c>
      <c r="F195" s="126">
        <f>SUM(F196)</f>
        <v>35</v>
      </c>
      <c r="G195" s="126">
        <v>0</v>
      </c>
      <c r="H195" s="126">
        <f>SUM(H196)</f>
        <v>35</v>
      </c>
      <c r="I195" s="367"/>
      <c r="J195" s="367"/>
    </row>
    <row r="196" spans="1:10" ht="14.25">
      <c r="A196" s="160"/>
      <c r="B196" s="133">
        <v>642001</v>
      </c>
      <c r="C196" s="136" t="s">
        <v>143</v>
      </c>
      <c r="D196" s="89">
        <v>35</v>
      </c>
      <c r="E196" s="89">
        <v>0</v>
      </c>
      <c r="F196" s="89">
        <v>35</v>
      </c>
      <c r="G196" s="89">
        <v>0</v>
      </c>
      <c r="H196" s="89">
        <v>35</v>
      </c>
      <c r="I196" s="367"/>
      <c r="J196" s="367"/>
    </row>
    <row r="197" spans="1:31" s="333" customFormat="1" ht="15">
      <c r="A197" s="239" t="s">
        <v>272</v>
      </c>
      <c r="B197" s="229" t="s">
        <v>271</v>
      </c>
      <c r="C197" s="230"/>
      <c r="D197" s="228">
        <f>D198+D200+D201+D216</f>
        <v>3006</v>
      </c>
      <c r="E197" s="228">
        <f>E198+E200+E201+E216</f>
        <v>0</v>
      </c>
      <c r="F197" s="228">
        <f>F198+F200+F201+F216</f>
        <v>3006</v>
      </c>
      <c r="G197" s="228">
        <v>0</v>
      </c>
      <c r="H197" s="228">
        <f>H198+H200+H201+H216</f>
        <v>3006</v>
      </c>
      <c r="I197" s="367"/>
      <c r="J197" s="367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</row>
    <row r="198" spans="1:10" ht="15.75" thickBot="1">
      <c r="A198" s="247"/>
      <c r="B198" s="210">
        <v>610</v>
      </c>
      <c r="C198" s="216" t="s">
        <v>84</v>
      </c>
      <c r="D198" s="197">
        <v>952</v>
      </c>
      <c r="E198" s="197">
        <v>0</v>
      </c>
      <c r="F198" s="197">
        <v>952</v>
      </c>
      <c r="G198" s="197">
        <v>0</v>
      </c>
      <c r="H198" s="197">
        <v>952</v>
      </c>
      <c r="I198" s="367"/>
      <c r="J198" s="367"/>
    </row>
    <row r="199" spans="1:10" ht="16.5" thickBot="1">
      <c r="A199" s="248"/>
      <c r="B199" s="120"/>
      <c r="C199" s="150"/>
      <c r="D199" s="151"/>
      <c r="E199" s="151"/>
      <c r="F199" s="8"/>
      <c r="G199" s="151"/>
      <c r="H199" s="8" t="s">
        <v>241</v>
      </c>
      <c r="I199" s="367"/>
      <c r="J199" s="367"/>
    </row>
    <row r="200" spans="1:10" ht="15">
      <c r="A200" s="250"/>
      <c r="B200" s="217">
        <v>620</v>
      </c>
      <c r="C200" s="218" t="s">
        <v>85</v>
      </c>
      <c r="D200" s="215">
        <v>333</v>
      </c>
      <c r="E200" s="215">
        <v>0</v>
      </c>
      <c r="F200" s="215">
        <v>333</v>
      </c>
      <c r="G200" s="215">
        <v>0</v>
      </c>
      <c r="H200" s="215">
        <v>333</v>
      </c>
      <c r="I200" s="367"/>
      <c r="J200" s="367"/>
    </row>
    <row r="201" spans="1:10" ht="15">
      <c r="A201" s="147"/>
      <c r="B201" s="124">
        <v>630</v>
      </c>
      <c r="C201" s="132" t="s">
        <v>86</v>
      </c>
      <c r="D201" s="126">
        <f>D202+D203+D209+D210</f>
        <v>1701</v>
      </c>
      <c r="E201" s="126">
        <f>E202+E203+E209+E210</f>
        <v>0</v>
      </c>
      <c r="F201" s="126">
        <f>F202+F203+F209+F210</f>
        <v>1701</v>
      </c>
      <c r="G201" s="126">
        <v>0</v>
      </c>
      <c r="H201" s="126">
        <f>H202+H203+H209+H210</f>
        <v>1701</v>
      </c>
      <c r="I201" s="367"/>
      <c r="J201" s="367"/>
    </row>
    <row r="202" spans="1:10" ht="15">
      <c r="A202" s="160"/>
      <c r="B202" s="124">
        <v>632</v>
      </c>
      <c r="C202" s="125" t="s">
        <v>88</v>
      </c>
      <c r="D202" s="126">
        <v>150</v>
      </c>
      <c r="E202" s="126">
        <v>0</v>
      </c>
      <c r="F202" s="126">
        <v>150</v>
      </c>
      <c r="G202" s="126">
        <v>0</v>
      </c>
      <c r="H202" s="126">
        <v>150</v>
      </c>
      <c r="I202" s="367"/>
      <c r="J202" s="367"/>
    </row>
    <row r="203" spans="1:10" ht="15">
      <c r="A203" s="160"/>
      <c r="B203" s="124">
        <v>633</v>
      </c>
      <c r="C203" s="132" t="s">
        <v>89</v>
      </c>
      <c r="D203" s="126">
        <f>SUM(D204:D208)</f>
        <v>1432</v>
      </c>
      <c r="E203" s="126">
        <f>SUM(E204:E208)</f>
        <v>0</v>
      </c>
      <c r="F203" s="126">
        <f>SUM(F204:F208)</f>
        <v>1432</v>
      </c>
      <c r="G203" s="126">
        <v>0</v>
      </c>
      <c r="H203" s="126">
        <f>SUM(H204:H208)</f>
        <v>1432</v>
      </c>
      <c r="I203" s="367"/>
      <c r="J203" s="367"/>
    </row>
    <row r="204" spans="1:10" ht="14.25">
      <c r="A204" s="160"/>
      <c r="B204" s="133">
        <v>633001</v>
      </c>
      <c r="C204" s="136" t="s">
        <v>90</v>
      </c>
      <c r="D204" s="89">
        <v>20</v>
      </c>
      <c r="E204" s="89">
        <v>0</v>
      </c>
      <c r="F204" s="89">
        <v>20</v>
      </c>
      <c r="G204" s="89">
        <v>0</v>
      </c>
      <c r="H204" s="89">
        <v>20</v>
      </c>
      <c r="I204" s="367"/>
      <c r="J204" s="367"/>
    </row>
    <row r="205" spans="1:10" ht="14.25">
      <c r="A205" s="160"/>
      <c r="B205" s="133">
        <v>633004</v>
      </c>
      <c r="C205" s="136" t="s">
        <v>146</v>
      </c>
      <c r="D205" s="89">
        <v>50</v>
      </c>
      <c r="E205" s="89">
        <v>0</v>
      </c>
      <c r="F205" s="89">
        <v>50</v>
      </c>
      <c r="G205" s="89">
        <v>0</v>
      </c>
      <c r="H205" s="89">
        <v>50</v>
      </c>
      <c r="I205" s="367"/>
      <c r="J205" s="367"/>
    </row>
    <row r="206" spans="1:10" ht="14.25">
      <c r="A206" s="160"/>
      <c r="B206" s="133">
        <v>633006</v>
      </c>
      <c r="C206" s="136" t="s">
        <v>96</v>
      </c>
      <c r="D206" s="89">
        <v>50</v>
      </c>
      <c r="E206" s="89">
        <v>0</v>
      </c>
      <c r="F206" s="89">
        <v>50</v>
      </c>
      <c r="G206" s="89">
        <v>0</v>
      </c>
      <c r="H206" s="89">
        <v>50</v>
      </c>
      <c r="I206" s="367"/>
      <c r="J206" s="367"/>
    </row>
    <row r="207" spans="1:10" ht="14.25">
      <c r="A207" s="160"/>
      <c r="B207" s="133">
        <v>633010</v>
      </c>
      <c r="C207" s="134" t="s">
        <v>147</v>
      </c>
      <c r="D207" s="89">
        <v>12</v>
      </c>
      <c r="E207" s="89">
        <v>0</v>
      </c>
      <c r="F207" s="89">
        <v>12</v>
      </c>
      <c r="G207" s="89">
        <v>0</v>
      </c>
      <c r="H207" s="89">
        <v>12</v>
      </c>
      <c r="I207" s="367"/>
      <c r="J207" s="367"/>
    </row>
    <row r="208" spans="1:10" ht="14.25">
      <c r="A208" s="160"/>
      <c r="B208" s="133">
        <v>633011</v>
      </c>
      <c r="C208" s="134" t="s">
        <v>99</v>
      </c>
      <c r="D208" s="89">
        <v>1300</v>
      </c>
      <c r="E208" s="89">
        <v>0</v>
      </c>
      <c r="F208" s="89">
        <v>1300</v>
      </c>
      <c r="G208" s="89">
        <v>0</v>
      </c>
      <c r="H208" s="89">
        <v>1300</v>
      </c>
      <c r="I208" s="367"/>
      <c r="J208" s="367"/>
    </row>
    <row r="209" spans="1:10" ht="15">
      <c r="A209" s="160"/>
      <c r="B209" s="124">
        <v>635</v>
      </c>
      <c r="C209" s="132" t="s">
        <v>105</v>
      </c>
      <c r="D209" s="126">
        <v>30</v>
      </c>
      <c r="E209" s="126">
        <v>0</v>
      </c>
      <c r="F209" s="126">
        <v>30</v>
      </c>
      <c r="G209" s="126">
        <v>0</v>
      </c>
      <c r="H209" s="126">
        <v>30</v>
      </c>
      <c r="I209" s="367"/>
      <c r="J209" s="367"/>
    </row>
    <row r="210" spans="1:10" ht="15">
      <c r="A210" s="160"/>
      <c r="B210" s="124">
        <v>637</v>
      </c>
      <c r="C210" s="132" t="s">
        <v>107</v>
      </c>
      <c r="D210" s="126">
        <f>SUM(D211:D215)</f>
        <v>89</v>
      </c>
      <c r="E210" s="126">
        <f>SUM(E211:E215)</f>
        <v>0</v>
      </c>
      <c r="F210" s="126">
        <f>SUM(F211:F215)</f>
        <v>89</v>
      </c>
      <c r="G210" s="126">
        <v>0</v>
      </c>
      <c r="H210" s="126">
        <f>SUM(H211:H215)</f>
        <v>89</v>
      </c>
      <c r="I210" s="367"/>
      <c r="J210" s="367"/>
    </row>
    <row r="211" spans="1:10" ht="14.25">
      <c r="A211" s="160"/>
      <c r="B211" s="133">
        <v>637004</v>
      </c>
      <c r="C211" s="134" t="s">
        <v>112</v>
      </c>
      <c r="D211" s="89">
        <v>20</v>
      </c>
      <c r="E211" s="89">
        <v>0</v>
      </c>
      <c r="F211" s="89">
        <v>20</v>
      </c>
      <c r="G211" s="89">
        <v>0</v>
      </c>
      <c r="H211" s="89">
        <v>20</v>
      </c>
      <c r="I211" s="367"/>
      <c r="J211" s="367"/>
    </row>
    <row r="212" spans="1:10" ht="14.25">
      <c r="A212" s="160"/>
      <c r="B212" s="133">
        <v>637005</v>
      </c>
      <c r="C212" s="134" t="s">
        <v>113</v>
      </c>
      <c r="D212" s="89">
        <v>2</v>
      </c>
      <c r="E212" s="89">
        <v>0</v>
      </c>
      <c r="F212" s="89">
        <v>2</v>
      </c>
      <c r="G212" s="89">
        <v>0</v>
      </c>
      <c r="H212" s="89">
        <v>2</v>
      </c>
      <c r="I212" s="367"/>
      <c r="J212" s="367"/>
    </row>
    <row r="213" spans="1:10" ht="14.25">
      <c r="A213" s="160"/>
      <c r="B213" s="133">
        <v>637014</v>
      </c>
      <c r="C213" s="134" t="s">
        <v>118</v>
      </c>
      <c r="D213" s="89">
        <v>47</v>
      </c>
      <c r="E213" s="89">
        <v>0</v>
      </c>
      <c r="F213" s="89">
        <v>47</v>
      </c>
      <c r="G213" s="89">
        <v>0</v>
      </c>
      <c r="H213" s="89">
        <v>47</v>
      </c>
      <c r="I213" s="367"/>
      <c r="J213" s="367"/>
    </row>
    <row r="214" spans="1:10" ht="14.25">
      <c r="A214" s="160"/>
      <c r="B214" s="133">
        <v>637016</v>
      </c>
      <c r="C214" s="134" t="s">
        <v>120</v>
      </c>
      <c r="D214" s="89">
        <v>14</v>
      </c>
      <c r="E214" s="89">
        <v>0</v>
      </c>
      <c r="F214" s="89">
        <v>14</v>
      </c>
      <c r="G214" s="89">
        <v>0</v>
      </c>
      <c r="H214" s="89">
        <v>14</v>
      </c>
      <c r="I214" s="367"/>
      <c r="J214" s="367"/>
    </row>
    <row r="215" spans="1:10" ht="14.25">
      <c r="A215" s="160"/>
      <c r="B215" s="133">
        <v>637027</v>
      </c>
      <c r="C215" s="134" t="s">
        <v>123</v>
      </c>
      <c r="D215" s="89">
        <v>6</v>
      </c>
      <c r="E215" s="89">
        <v>0</v>
      </c>
      <c r="F215" s="89">
        <v>6</v>
      </c>
      <c r="G215" s="89">
        <v>0</v>
      </c>
      <c r="H215" s="89">
        <v>6</v>
      </c>
      <c r="I215" s="367"/>
      <c r="J215" s="367"/>
    </row>
    <row r="216" spans="1:10" ht="15">
      <c r="A216" s="160"/>
      <c r="B216" s="124">
        <v>640</v>
      </c>
      <c r="C216" s="132" t="s">
        <v>125</v>
      </c>
      <c r="D216" s="126">
        <f>SUM(D217)</f>
        <v>20</v>
      </c>
      <c r="E216" s="126">
        <f>SUM(E217)</f>
        <v>0</v>
      </c>
      <c r="F216" s="126">
        <f>SUM(F217)</f>
        <v>20</v>
      </c>
      <c r="G216" s="126">
        <v>0</v>
      </c>
      <c r="H216" s="126">
        <f>SUM(H217)</f>
        <v>20</v>
      </c>
      <c r="I216" s="367"/>
      <c r="J216" s="367"/>
    </row>
    <row r="217" spans="1:10" ht="14.25">
      <c r="A217" s="160"/>
      <c r="B217" s="133">
        <v>642015</v>
      </c>
      <c r="C217" s="134" t="s">
        <v>130</v>
      </c>
      <c r="D217" s="89">
        <v>20</v>
      </c>
      <c r="E217" s="89">
        <v>0</v>
      </c>
      <c r="F217" s="89">
        <v>20</v>
      </c>
      <c r="G217" s="89">
        <v>0</v>
      </c>
      <c r="H217" s="89">
        <v>20</v>
      </c>
      <c r="I217" s="367"/>
      <c r="J217" s="367"/>
    </row>
    <row r="218" spans="1:31" s="333" customFormat="1" ht="15">
      <c r="A218" s="239" t="s">
        <v>274</v>
      </c>
      <c r="B218" s="229" t="s">
        <v>273</v>
      </c>
      <c r="C218" s="230"/>
      <c r="D218" s="228">
        <f>D219+D220+D221</f>
        <v>368</v>
      </c>
      <c r="E218" s="228">
        <f>E219+E220+E221</f>
        <v>0</v>
      </c>
      <c r="F218" s="228">
        <f>F219+F220+F221</f>
        <v>368</v>
      </c>
      <c r="G218" s="228">
        <v>0</v>
      </c>
      <c r="H218" s="228">
        <f>H219+H220+H221</f>
        <v>368</v>
      </c>
      <c r="I218" s="367"/>
      <c r="J218" s="367"/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</row>
    <row r="219" spans="1:10" ht="15">
      <c r="A219" s="147"/>
      <c r="B219" s="124">
        <v>610</v>
      </c>
      <c r="C219" s="125" t="s">
        <v>84</v>
      </c>
      <c r="D219" s="126">
        <v>192</v>
      </c>
      <c r="E219" s="126">
        <v>0</v>
      </c>
      <c r="F219" s="126">
        <v>192</v>
      </c>
      <c r="G219" s="126">
        <v>0</v>
      </c>
      <c r="H219" s="126">
        <v>192</v>
      </c>
      <c r="I219" s="367"/>
      <c r="J219" s="367"/>
    </row>
    <row r="220" spans="1:10" ht="15">
      <c r="A220" s="147"/>
      <c r="B220" s="127">
        <v>620</v>
      </c>
      <c r="C220" s="125" t="s">
        <v>85</v>
      </c>
      <c r="D220" s="126">
        <v>67</v>
      </c>
      <c r="E220" s="126">
        <v>0</v>
      </c>
      <c r="F220" s="126">
        <v>67</v>
      </c>
      <c r="G220" s="126">
        <v>0</v>
      </c>
      <c r="H220" s="126">
        <v>67</v>
      </c>
      <c r="I220" s="367"/>
      <c r="J220" s="367"/>
    </row>
    <row r="221" spans="1:10" ht="15">
      <c r="A221" s="147"/>
      <c r="B221" s="124">
        <v>630</v>
      </c>
      <c r="C221" s="132" t="s">
        <v>86</v>
      </c>
      <c r="D221" s="126">
        <f>SUM(D222+D226+D227+D228)</f>
        <v>109</v>
      </c>
      <c r="E221" s="126">
        <f>SUM(E222+E226+E227+E228)</f>
        <v>0</v>
      </c>
      <c r="F221" s="126">
        <f>SUM(F222+F226+F227+F228)</f>
        <v>109</v>
      </c>
      <c r="G221" s="126">
        <v>0</v>
      </c>
      <c r="H221" s="126">
        <f>SUM(H222+H226+H227+H228)</f>
        <v>109</v>
      </c>
      <c r="I221" s="367"/>
      <c r="J221" s="367"/>
    </row>
    <row r="222" spans="1:10" ht="15">
      <c r="A222" s="160"/>
      <c r="B222" s="124">
        <v>633</v>
      </c>
      <c r="C222" s="132" t="s">
        <v>89</v>
      </c>
      <c r="D222" s="126">
        <f>SUM(D223:D225)</f>
        <v>70</v>
      </c>
      <c r="E222" s="126">
        <f>SUM(E223:E225)</f>
        <v>0</v>
      </c>
      <c r="F222" s="126">
        <f>SUM(F223:F225)</f>
        <v>70</v>
      </c>
      <c r="G222" s="126">
        <v>0</v>
      </c>
      <c r="H222" s="126">
        <f>SUM(H223:H225)</f>
        <v>70</v>
      </c>
      <c r="I222" s="367"/>
      <c r="J222" s="367"/>
    </row>
    <row r="223" spans="1:10" ht="14.25">
      <c r="A223" s="160"/>
      <c r="B223" s="133">
        <v>633006</v>
      </c>
      <c r="C223" s="136" t="s">
        <v>96</v>
      </c>
      <c r="D223" s="89">
        <v>18</v>
      </c>
      <c r="E223" s="89">
        <v>0</v>
      </c>
      <c r="F223" s="89">
        <v>18</v>
      </c>
      <c r="G223" s="89">
        <v>0</v>
      </c>
      <c r="H223" s="89">
        <v>18</v>
      </c>
      <c r="I223" s="367"/>
      <c r="J223" s="367"/>
    </row>
    <row r="224" spans="1:10" ht="14.25">
      <c r="A224" s="160"/>
      <c r="B224" s="133">
        <v>633010</v>
      </c>
      <c r="C224" s="134" t="s">
        <v>147</v>
      </c>
      <c r="D224" s="89">
        <v>51</v>
      </c>
      <c r="E224" s="89">
        <v>0</v>
      </c>
      <c r="F224" s="89">
        <v>51</v>
      </c>
      <c r="G224" s="89">
        <v>0</v>
      </c>
      <c r="H224" s="89">
        <v>51</v>
      </c>
      <c r="I224" s="367"/>
      <c r="J224" s="367"/>
    </row>
    <row r="225" spans="1:10" ht="14.25">
      <c r="A225" s="160"/>
      <c r="B225" s="133">
        <v>633015</v>
      </c>
      <c r="C225" s="134" t="s">
        <v>101</v>
      </c>
      <c r="D225" s="89">
        <v>1</v>
      </c>
      <c r="E225" s="89">
        <v>0</v>
      </c>
      <c r="F225" s="89">
        <v>1</v>
      </c>
      <c r="G225" s="89">
        <v>0</v>
      </c>
      <c r="H225" s="89">
        <v>1</v>
      </c>
      <c r="I225" s="367"/>
      <c r="J225" s="367"/>
    </row>
    <row r="226" spans="1:10" ht="15">
      <c r="A226" s="160"/>
      <c r="B226" s="124">
        <v>634</v>
      </c>
      <c r="C226" s="132" t="s">
        <v>103</v>
      </c>
      <c r="D226" s="126">
        <v>2</v>
      </c>
      <c r="E226" s="126">
        <v>0</v>
      </c>
      <c r="F226" s="126">
        <v>2</v>
      </c>
      <c r="G226" s="126">
        <v>0</v>
      </c>
      <c r="H226" s="126">
        <v>2</v>
      </c>
      <c r="I226" s="367"/>
      <c r="J226" s="367"/>
    </row>
    <row r="227" spans="1:10" ht="15">
      <c r="A227" s="160"/>
      <c r="B227" s="124">
        <v>635</v>
      </c>
      <c r="C227" s="132" t="s">
        <v>105</v>
      </c>
      <c r="D227" s="126">
        <v>1</v>
      </c>
      <c r="E227" s="126">
        <v>0</v>
      </c>
      <c r="F227" s="126">
        <v>1</v>
      </c>
      <c r="G227" s="126">
        <v>0</v>
      </c>
      <c r="H227" s="126">
        <v>1</v>
      </c>
      <c r="I227" s="367"/>
      <c r="J227" s="367"/>
    </row>
    <row r="228" spans="1:10" ht="15">
      <c r="A228" s="160"/>
      <c r="B228" s="124">
        <v>637</v>
      </c>
      <c r="C228" s="132" t="s">
        <v>107</v>
      </c>
      <c r="D228" s="126">
        <f>SUM(D229:D231)</f>
        <v>36</v>
      </c>
      <c r="E228" s="126">
        <f>SUM(E229:E231)</f>
        <v>0</v>
      </c>
      <c r="F228" s="126">
        <f>SUM(F229:F231)</f>
        <v>36</v>
      </c>
      <c r="G228" s="126">
        <v>0</v>
      </c>
      <c r="H228" s="126">
        <f>SUM(H229:H231)</f>
        <v>36</v>
      </c>
      <c r="I228" s="367"/>
      <c r="J228" s="367"/>
    </row>
    <row r="229" spans="1:10" ht="14.25">
      <c r="A229" s="160"/>
      <c r="B229" s="133">
        <v>637014</v>
      </c>
      <c r="C229" s="134" t="s">
        <v>118</v>
      </c>
      <c r="D229" s="89">
        <v>22</v>
      </c>
      <c r="E229" s="89">
        <v>0</v>
      </c>
      <c r="F229" s="89">
        <v>22</v>
      </c>
      <c r="G229" s="89">
        <v>0</v>
      </c>
      <c r="H229" s="89">
        <v>22</v>
      </c>
      <c r="I229" s="367"/>
      <c r="J229" s="367"/>
    </row>
    <row r="230" spans="1:10" ht="14.25">
      <c r="A230" s="160"/>
      <c r="B230" s="133">
        <v>637015</v>
      </c>
      <c r="C230" s="134" t="s">
        <v>119</v>
      </c>
      <c r="D230" s="89">
        <v>11</v>
      </c>
      <c r="E230" s="89">
        <v>0</v>
      </c>
      <c r="F230" s="89">
        <v>11</v>
      </c>
      <c r="G230" s="89">
        <v>0</v>
      </c>
      <c r="H230" s="89">
        <v>11</v>
      </c>
      <c r="I230" s="367"/>
      <c r="J230" s="367"/>
    </row>
    <row r="231" spans="1:10" ht="14.25">
      <c r="A231" s="160"/>
      <c r="B231" s="133">
        <v>637016</v>
      </c>
      <c r="C231" s="134" t="s">
        <v>120</v>
      </c>
      <c r="D231" s="89">
        <v>3</v>
      </c>
      <c r="E231" s="89">
        <v>0</v>
      </c>
      <c r="F231" s="89">
        <v>3</v>
      </c>
      <c r="G231" s="89">
        <v>0</v>
      </c>
      <c r="H231" s="89">
        <v>3</v>
      </c>
      <c r="I231" s="367"/>
      <c r="J231" s="367"/>
    </row>
    <row r="232" spans="1:31" s="333" customFormat="1" ht="15">
      <c r="A232" s="239" t="s">
        <v>276</v>
      </c>
      <c r="B232" s="229" t="s">
        <v>275</v>
      </c>
      <c r="C232" s="230"/>
      <c r="D232" s="228">
        <f>SUM(D233)</f>
        <v>40</v>
      </c>
      <c r="E232" s="228">
        <f>SUM(E233)</f>
        <v>0</v>
      </c>
      <c r="F232" s="228">
        <f>SUM(F233)</f>
        <v>40</v>
      </c>
      <c r="G232" s="228">
        <v>0</v>
      </c>
      <c r="H232" s="228">
        <f>SUM(H233)</f>
        <v>40</v>
      </c>
      <c r="I232" s="367"/>
      <c r="J232" s="367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</row>
    <row r="233" spans="1:31" s="117" customFormat="1" ht="15">
      <c r="A233" s="147"/>
      <c r="B233" s="124">
        <v>630</v>
      </c>
      <c r="C233" s="125" t="s">
        <v>86</v>
      </c>
      <c r="D233" s="126">
        <f>D234+D236</f>
        <v>40</v>
      </c>
      <c r="E233" s="126">
        <f>E234+E236</f>
        <v>0</v>
      </c>
      <c r="F233" s="126">
        <f>F234+F236</f>
        <v>40</v>
      </c>
      <c r="G233" s="126">
        <v>0</v>
      </c>
      <c r="H233" s="126">
        <f>H234+H236</f>
        <v>40</v>
      </c>
      <c r="I233" s="367"/>
      <c r="J233" s="367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10" ht="15">
      <c r="A234" s="160"/>
      <c r="B234" s="124">
        <v>633</v>
      </c>
      <c r="C234" s="132" t="s">
        <v>89</v>
      </c>
      <c r="D234" s="126">
        <f>SUM(D235)</f>
        <v>20</v>
      </c>
      <c r="E234" s="126">
        <f>SUM(E235)</f>
        <v>0</v>
      </c>
      <c r="F234" s="126">
        <f>SUM(F235)</f>
        <v>20</v>
      </c>
      <c r="G234" s="126">
        <v>0</v>
      </c>
      <c r="H234" s="126">
        <f>SUM(H235)</f>
        <v>20</v>
      </c>
      <c r="I234" s="367"/>
      <c r="J234" s="367"/>
    </row>
    <row r="235" spans="1:10" ht="14.25">
      <c r="A235" s="160"/>
      <c r="B235" s="133">
        <v>633006</v>
      </c>
      <c r="C235" s="136" t="s">
        <v>96</v>
      </c>
      <c r="D235" s="89">
        <v>20</v>
      </c>
      <c r="E235" s="89">
        <v>0</v>
      </c>
      <c r="F235" s="89">
        <v>20</v>
      </c>
      <c r="G235" s="89">
        <v>0</v>
      </c>
      <c r="H235" s="89">
        <v>20</v>
      </c>
      <c r="I235" s="367"/>
      <c r="J235" s="367"/>
    </row>
    <row r="236" spans="1:10" ht="15">
      <c r="A236" s="147"/>
      <c r="B236" s="127">
        <v>637</v>
      </c>
      <c r="C236" s="125" t="s">
        <v>107</v>
      </c>
      <c r="D236" s="126">
        <f>SUM(D237)</f>
        <v>20</v>
      </c>
      <c r="E236" s="126">
        <f>SUM(E237)</f>
        <v>0</v>
      </c>
      <c r="F236" s="126">
        <f>SUM(F237)</f>
        <v>20</v>
      </c>
      <c r="G236" s="126">
        <v>0</v>
      </c>
      <c r="H236" s="126">
        <f>SUM(H237)</f>
        <v>20</v>
      </c>
      <c r="I236" s="367"/>
      <c r="J236" s="367"/>
    </row>
    <row r="237" spans="1:10" ht="14.25">
      <c r="A237" s="160"/>
      <c r="B237" s="133">
        <v>637004</v>
      </c>
      <c r="C237" s="134" t="s">
        <v>112</v>
      </c>
      <c r="D237" s="89">
        <v>20</v>
      </c>
      <c r="E237" s="89">
        <v>0</v>
      </c>
      <c r="F237" s="89">
        <v>20</v>
      </c>
      <c r="G237" s="89">
        <v>0</v>
      </c>
      <c r="H237" s="89">
        <v>20</v>
      </c>
      <c r="I237" s="367"/>
      <c r="J237" s="367"/>
    </row>
    <row r="238" spans="1:31" s="333" customFormat="1" ht="15">
      <c r="A238" s="239" t="s">
        <v>278</v>
      </c>
      <c r="B238" s="229" t="s">
        <v>277</v>
      </c>
      <c r="C238" s="230"/>
      <c r="D238" s="228">
        <f>SUM(D239)</f>
        <v>1200</v>
      </c>
      <c r="E238" s="228">
        <f aca="true" t="shared" si="5" ref="E238:H240">SUM(E239)</f>
        <v>0</v>
      </c>
      <c r="F238" s="228">
        <f t="shared" si="5"/>
        <v>1200</v>
      </c>
      <c r="G238" s="228">
        <v>0</v>
      </c>
      <c r="H238" s="228">
        <f t="shared" si="5"/>
        <v>1200</v>
      </c>
      <c r="I238" s="367"/>
      <c r="J238" s="367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</row>
    <row r="239" spans="1:31" s="117" customFormat="1" ht="15">
      <c r="A239" s="147"/>
      <c r="B239" s="124">
        <v>630</v>
      </c>
      <c r="C239" s="125" t="s">
        <v>86</v>
      </c>
      <c r="D239" s="126">
        <f>SUM(D240)</f>
        <v>1200</v>
      </c>
      <c r="E239" s="126">
        <f t="shared" si="5"/>
        <v>0</v>
      </c>
      <c r="F239" s="126">
        <f t="shared" si="5"/>
        <v>1200</v>
      </c>
      <c r="G239" s="126">
        <v>0</v>
      </c>
      <c r="H239" s="126">
        <f t="shared" si="5"/>
        <v>1200</v>
      </c>
      <c r="I239" s="367"/>
      <c r="J239" s="367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10" ht="15">
      <c r="A240" s="147"/>
      <c r="B240" s="124">
        <v>637</v>
      </c>
      <c r="C240" s="132" t="s">
        <v>107</v>
      </c>
      <c r="D240" s="126">
        <f>SUM(D241)</f>
        <v>1200</v>
      </c>
      <c r="E240" s="126">
        <f t="shared" si="5"/>
        <v>0</v>
      </c>
      <c r="F240" s="126">
        <f t="shared" si="5"/>
        <v>1200</v>
      </c>
      <c r="G240" s="126">
        <v>0</v>
      </c>
      <c r="H240" s="126">
        <f t="shared" si="5"/>
        <v>1200</v>
      </c>
      <c r="I240" s="367"/>
      <c r="J240" s="367"/>
    </row>
    <row r="241" spans="1:10" ht="14.25">
      <c r="A241" s="160"/>
      <c r="B241" s="133">
        <v>637004</v>
      </c>
      <c r="C241" s="134" t="s">
        <v>112</v>
      </c>
      <c r="D241" s="89">
        <v>1200</v>
      </c>
      <c r="E241" s="89">
        <v>0</v>
      </c>
      <c r="F241" s="89">
        <v>1200</v>
      </c>
      <c r="G241" s="89">
        <v>0</v>
      </c>
      <c r="H241" s="89">
        <v>1200</v>
      </c>
      <c r="I241" s="367"/>
      <c r="J241" s="367"/>
    </row>
    <row r="242" spans="1:31" s="333" customFormat="1" ht="15">
      <c r="A242" s="239" t="s">
        <v>280</v>
      </c>
      <c r="B242" s="229" t="s">
        <v>279</v>
      </c>
      <c r="C242" s="230"/>
      <c r="D242" s="228">
        <f aca="true" t="shared" si="6" ref="D242:H243">SUM(D243)</f>
        <v>7286</v>
      </c>
      <c r="E242" s="228">
        <f t="shared" si="6"/>
        <v>0</v>
      </c>
      <c r="F242" s="228">
        <f t="shared" si="6"/>
        <v>7286</v>
      </c>
      <c r="G242" s="228">
        <v>0</v>
      </c>
      <c r="H242" s="228">
        <f t="shared" si="6"/>
        <v>7286</v>
      </c>
      <c r="I242" s="367"/>
      <c r="J242" s="367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</row>
    <row r="243" spans="1:31" s="117" customFormat="1" ht="15">
      <c r="A243" s="147"/>
      <c r="B243" s="124">
        <v>630</v>
      </c>
      <c r="C243" s="125" t="s">
        <v>86</v>
      </c>
      <c r="D243" s="126">
        <f t="shared" si="6"/>
        <v>7286</v>
      </c>
      <c r="E243" s="126">
        <f t="shared" si="6"/>
        <v>0</v>
      </c>
      <c r="F243" s="126">
        <f t="shared" si="6"/>
        <v>7286</v>
      </c>
      <c r="G243" s="126">
        <v>0</v>
      </c>
      <c r="H243" s="126">
        <f t="shared" si="6"/>
        <v>7286</v>
      </c>
      <c r="I243" s="367"/>
      <c r="J243" s="367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10" ht="15">
      <c r="A244" s="147"/>
      <c r="B244" s="127">
        <v>637</v>
      </c>
      <c r="C244" s="125" t="s">
        <v>107</v>
      </c>
      <c r="D244" s="126">
        <f>SUM(D245:D247)</f>
        <v>7286</v>
      </c>
      <c r="E244" s="126">
        <f>SUM(E245:E247)</f>
        <v>0</v>
      </c>
      <c r="F244" s="126">
        <f>SUM(F245:F247)</f>
        <v>7286</v>
      </c>
      <c r="G244" s="126">
        <v>0</v>
      </c>
      <c r="H244" s="126">
        <f>SUM(H245:H247)</f>
        <v>7286</v>
      </c>
      <c r="I244" s="367"/>
      <c r="J244" s="367"/>
    </row>
    <row r="245" spans="1:10" ht="14.25">
      <c r="A245" s="160"/>
      <c r="B245" s="133">
        <v>637004</v>
      </c>
      <c r="C245" s="134" t="s">
        <v>112</v>
      </c>
      <c r="D245" s="89">
        <v>1500</v>
      </c>
      <c r="E245" s="89">
        <v>0</v>
      </c>
      <c r="F245" s="89">
        <v>1500</v>
      </c>
      <c r="G245" s="89">
        <v>0</v>
      </c>
      <c r="H245" s="89">
        <v>1500</v>
      </c>
      <c r="I245" s="367"/>
      <c r="J245" s="367"/>
    </row>
    <row r="246" spans="1:10" ht="14.25">
      <c r="A246" s="160"/>
      <c r="B246" s="133">
        <v>637005</v>
      </c>
      <c r="C246" s="134" t="s">
        <v>113</v>
      </c>
      <c r="D246" s="89">
        <v>1500</v>
      </c>
      <c r="E246" s="89">
        <v>0</v>
      </c>
      <c r="F246" s="89">
        <v>1500</v>
      </c>
      <c r="G246" s="89">
        <v>0</v>
      </c>
      <c r="H246" s="89">
        <v>1500</v>
      </c>
      <c r="I246" s="367"/>
      <c r="J246" s="367"/>
    </row>
    <row r="247" spans="1:10" ht="14.25">
      <c r="A247" s="160"/>
      <c r="B247" s="133">
        <v>637011</v>
      </c>
      <c r="C247" s="134" t="s">
        <v>148</v>
      </c>
      <c r="D247" s="89">
        <f>2750+1536</f>
        <v>4286</v>
      </c>
      <c r="E247" s="89">
        <v>0</v>
      </c>
      <c r="F247" s="89">
        <f>2750+1536</f>
        <v>4286</v>
      </c>
      <c r="G247" s="89">
        <v>0</v>
      </c>
      <c r="H247" s="89">
        <f>2750+1536</f>
        <v>4286</v>
      </c>
      <c r="I247" s="367"/>
      <c r="J247" s="367"/>
    </row>
    <row r="248" spans="1:31" s="333" customFormat="1" ht="15">
      <c r="A248" s="239" t="s">
        <v>281</v>
      </c>
      <c r="B248" s="229" t="s">
        <v>229</v>
      </c>
      <c r="C248" s="232"/>
      <c r="D248" s="228">
        <f>SUM(D249+D252)</f>
        <v>87200</v>
      </c>
      <c r="E248" s="228">
        <f>SUM(E249+E252)</f>
        <v>0</v>
      </c>
      <c r="F248" s="228">
        <f>SUM(F249+F252)</f>
        <v>87200</v>
      </c>
      <c r="G248" s="228">
        <f>SUM(G249+G252)</f>
        <v>11597</v>
      </c>
      <c r="H248" s="228">
        <f>SUM(H249+H252)</f>
        <v>98797</v>
      </c>
      <c r="I248" s="367"/>
      <c r="J248" s="367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</row>
    <row r="249" spans="1:31" s="144" customFormat="1" ht="15">
      <c r="A249" s="147"/>
      <c r="B249" s="124">
        <v>630</v>
      </c>
      <c r="C249" s="125" t="s">
        <v>86</v>
      </c>
      <c r="D249" s="126">
        <f aca="true" t="shared" si="7" ref="D249:H250">SUM(D250)</f>
        <v>9000</v>
      </c>
      <c r="E249" s="126">
        <f t="shared" si="7"/>
        <v>0</v>
      </c>
      <c r="F249" s="126">
        <f t="shared" si="7"/>
        <v>9000</v>
      </c>
      <c r="G249" s="126">
        <v>0</v>
      </c>
      <c r="H249" s="126">
        <f t="shared" si="7"/>
        <v>9000</v>
      </c>
      <c r="I249" s="367"/>
      <c r="J249" s="367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10" ht="15">
      <c r="A250" s="160"/>
      <c r="B250" s="124">
        <v>637</v>
      </c>
      <c r="C250" s="132" t="s">
        <v>107</v>
      </c>
      <c r="D250" s="126">
        <f t="shared" si="7"/>
        <v>9000</v>
      </c>
      <c r="E250" s="126">
        <f t="shared" si="7"/>
        <v>0</v>
      </c>
      <c r="F250" s="126">
        <f t="shared" si="7"/>
        <v>9000</v>
      </c>
      <c r="G250" s="126">
        <v>0</v>
      </c>
      <c r="H250" s="126">
        <f t="shared" si="7"/>
        <v>9000</v>
      </c>
      <c r="I250" s="367"/>
      <c r="J250" s="367"/>
    </row>
    <row r="251" spans="1:10" ht="14.25">
      <c r="A251" s="160"/>
      <c r="B251" s="133">
        <v>637004</v>
      </c>
      <c r="C251" s="134" t="s">
        <v>112</v>
      </c>
      <c r="D251" s="89">
        <v>9000</v>
      </c>
      <c r="E251" s="89">
        <v>0</v>
      </c>
      <c r="F251" s="89">
        <v>9000</v>
      </c>
      <c r="G251" s="89">
        <v>0</v>
      </c>
      <c r="H251" s="89">
        <v>9000</v>
      </c>
      <c r="I251" s="367"/>
      <c r="J251" s="367"/>
    </row>
    <row r="252" spans="1:10" ht="15">
      <c r="A252" s="160"/>
      <c r="B252" s="124">
        <v>640</v>
      </c>
      <c r="C252" s="132" t="s">
        <v>125</v>
      </c>
      <c r="D252" s="126">
        <f>SUM(D253)</f>
        <v>78200</v>
      </c>
      <c r="E252" s="126">
        <f>SUM(E253)</f>
        <v>0</v>
      </c>
      <c r="F252" s="126">
        <f>SUM(F253)</f>
        <v>78200</v>
      </c>
      <c r="G252" s="126">
        <f>SUM(G253:G254)</f>
        <v>11597</v>
      </c>
      <c r="H252" s="126">
        <f>SUM(H253:H254)</f>
        <v>89797</v>
      </c>
      <c r="I252" s="367"/>
      <c r="J252" s="367"/>
    </row>
    <row r="253" spans="1:10" ht="14.25">
      <c r="A253" s="160"/>
      <c r="B253" s="133">
        <v>644002</v>
      </c>
      <c r="C253" s="134" t="s">
        <v>149</v>
      </c>
      <c r="D253" s="89">
        <v>78200</v>
      </c>
      <c r="E253" s="89">
        <v>0</v>
      </c>
      <c r="F253" s="89">
        <v>78200</v>
      </c>
      <c r="G253" s="89">
        <v>0</v>
      </c>
      <c r="H253" s="89">
        <v>78200</v>
      </c>
      <c r="I253" s="367"/>
      <c r="J253" s="367"/>
    </row>
    <row r="254" spans="1:10" ht="14.25">
      <c r="A254" s="160"/>
      <c r="B254" s="133">
        <v>644003</v>
      </c>
      <c r="C254" s="134" t="s">
        <v>328</v>
      </c>
      <c r="D254" s="89">
        <v>0</v>
      </c>
      <c r="E254" s="89">
        <v>0</v>
      </c>
      <c r="F254" s="89">
        <v>0</v>
      </c>
      <c r="G254" s="89">
        <v>11597</v>
      </c>
      <c r="H254" s="89">
        <f>G254+F254</f>
        <v>11597</v>
      </c>
      <c r="I254" s="367"/>
      <c r="J254" s="367"/>
    </row>
    <row r="255" spans="1:31" s="333" customFormat="1" ht="15">
      <c r="A255" s="239" t="s">
        <v>283</v>
      </c>
      <c r="B255" s="233" t="s">
        <v>282</v>
      </c>
      <c r="C255" s="232"/>
      <c r="D255" s="228">
        <f>D256</f>
        <v>43950</v>
      </c>
      <c r="E255" s="228">
        <f>E256</f>
        <v>0</v>
      </c>
      <c r="F255" s="228">
        <f>F256</f>
        <v>43950</v>
      </c>
      <c r="G255" s="228">
        <v>0</v>
      </c>
      <c r="H255" s="228">
        <f>H256</f>
        <v>43950</v>
      </c>
      <c r="I255" s="367"/>
      <c r="J255" s="367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</row>
    <row r="256" spans="1:31" s="144" customFormat="1" ht="15">
      <c r="A256" s="147"/>
      <c r="B256" s="127">
        <v>630</v>
      </c>
      <c r="C256" s="125" t="s">
        <v>86</v>
      </c>
      <c r="D256" s="126">
        <f>SUM(D257)</f>
        <v>43950</v>
      </c>
      <c r="E256" s="126">
        <f>SUM(E257)</f>
        <v>0</v>
      </c>
      <c r="F256" s="126">
        <f>SUM(F257)</f>
        <v>43950</v>
      </c>
      <c r="G256" s="126">
        <v>0</v>
      </c>
      <c r="H256" s="126">
        <f>SUM(H257)</f>
        <v>43950</v>
      </c>
      <c r="I256" s="367"/>
      <c r="J256" s="367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10" ht="15">
      <c r="A257" s="160"/>
      <c r="B257" s="124">
        <v>635</v>
      </c>
      <c r="C257" s="132" t="s">
        <v>105</v>
      </c>
      <c r="D257" s="126">
        <v>43950</v>
      </c>
      <c r="E257" s="126">
        <v>0</v>
      </c>
      <c r="F257" s="126">
        <v>43950</v>
      </c>
      <c r="G257" s="126">
        <v>0</v>
      </c>
      <c r="H257" s="126">
        <v>43950</v>
      </c>
      <c r="I257" s="367"/>
      <c r="J257" s="367"/>
    </row>
    <row r="258" spans="1:31" s="333" customFormat="1" ht="15">
      <c r="A258" s="239" t="s">
        <v>285</v>
      </c>
      <c r="B258" s="229" t="s">
        <v>284</v>
      </c>
      <c r="C258" s="234"/>
      <c r="D258" s="228">
        <f>D259</f>
        <v>4001</v>
      </c>
      <c r="E258" s="228">
        <f>E259</f>
        <v>0</v>
      </c>
      <c r="F258" s="228">
        <f>F259</f>
        <v>4001</v>
      </c>
      <c r="G258" s="228">
        <v>0</v>
      </c>
      <c r="H258" s="228">
        <f>H259</f>
        <v>4001</v>
      </c>
      <c r="I258" s="367"/>
      <c r="J258" s="367"/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  <c r="AE258" s="332"/>
    </row>
    <row r="259" spans="1:10" ht="15">
      <c r="A259" s="160"/>
      <c r="B259" s="124">
        <v>640</v>
      </c>
      <c r="C259" s="132" t="s">
        <v>125</v>
      </c>
      <c r="D259" s="126">
        <f>SUM(D260)</f>
        <v>4001</v>
      </c>
      <c r="E259" s="126">
        <f>SUM(E260)</f>
        <v>0</v>
      </c>
      <c r="F259" s="126">
        <f>SUM(F260)</f>
        <v>4001</v>
      </c>
      <c r="G259" s="126">
        <v>0</v>
      </c>
      <c r="H259" s="126">
        <f>SUM(H260)</f>
        <v>4001</v>
      </c>
      <c r="I259" s="367"/>
      <c r="J259" s="367"/>
    </row>
    <row r="260" spans="1:10" ht="14.25">
      <c r="A260" s="160"/>
      <c r="B260" s="199">
        <v>641002</v>
      </c>
      <c r="C260" s="134" t="s">
        <v>150</v>
      </c>
      <c r="D260" s="89">
        <v>4001</v>
      </c>
      <c r="E260" s="89">
        <v>0</v>
      </c>
      <c r="F260" s="89">
        <v>4001</v>
      </c>
      <c r="G260" s="89">
        <v>0</v>
      </c>
      <c r="H260" s="89">
        <v>4001</v>
      </c>
      <c r="I260" s="367"/>
      <c r="J260" s="367"/>
    </row>
    <row r="261" spans="1:31" s="333" customFormat="1" ht="15">
      <c r="A261" s="239" t="s">
        <v>287</v>
      </c>
      <c r="B261" s="229" t="s">
        <v>286</v>
      </c>
      <c r="C261" s="230"/>
      <c r="D261" s="228">
        <f>SUM(D262)</f>
        <v>37627</v>
      </c>
      <c r="E261" s="228">
        <f>SUM(E262)</f>
        <v>35000</v>
      </c>
      <c r="F261" s="228">
        <f>SUM(F262)</f>
        <v>72627</v>
      </c>
      <c r="G261" s="228">
        <v>0</v>
      </c>
      <c r="H261" s="228">
        <f>SUM(H262)</f>
        <v>72627</v>
      </c>
      <c r="I261" s="367"/>
      <c r="J261" s="367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  <c r="AE261" s="332"/>
    </row>
    <row r="262" spans="1:31" s="117" customFormat="1" ht="15">
      <c r="A262" s="147"/>
      <c r="B262" s="138">
        <v>630</v>
      </c>
      <c r="C262" s="125" t="s">
        <v>86</v>
      </c>
      <c r="D262" s="126">
        <f>D263+D266+D268</f>
        <v>37627</v>
      </c>
      <c r="E262" s="126">
        <f>E263+E266+E268</f>
        <v>35000</v>
      </c>
      <c r="F262" s="126">
        <f>F263+F266+F268</f>
        <v>72627</v>
      </c>
      <c r="G262" s="126">
        <v>0</v>
      </c>
      <c r="H262" s="126">
        <f>H263+H266+H268</f>
        <v>72627</v>
      </c>
      <c r="I262" s="367"/>
      <c r="J262" s="367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10" ht="15">
      <c r="A263" s="147"/>
      <c r="B263" s="124">
        <v>632</v>
      </c>
      <c r="C263" s="125" t="s">
        <v>88</v>
      </c>
      <c r="D263" s="126">
        <f>SUM(D264)</f>
        <v>200</v>
      </c>
      <c r="E263" s="126">
        <f>SUM(E264)</f>
        <v>0</v>
      </c>
      <c r="F263" s="126">
        <f>SUM(F264)</f>
        <v>200</v>
      </c>
      <c r="G263" s="126">
        <v>0</v>
      </c>
      <c r="H263" s="126">
        <f>SUM(H264)</f>
        <v>200</v>
      </c>
      <c r="I263" s="367"/>
      <c r="J263" s="367"/>
    </row>
    <row r="264" spans="1:10" ht="15" thickBot="1">
      <c r="A264" s="251"/>
      <c r="B264" s="203">
        <v>632002</v>
      </c>
      <c r="C264" s="204" t="s">
        <v>151</v>
      </c>
      <c r="D264" s="205">
        <v>200</v>
      </c>
      <c r="E264" s="205">
        <v>0</v>
      </c>
      <c r="F264" s="205">
        <v>200</v>
      </c>
      <c r="G264" s="205">
        <v>0</v>
      </c>
      <c r="H264" s="205">
        <v>200</v>
      </c>
      <c r="I264" s="367"/>
      <c r="J264" s="367"/>
    </row>
    <row r="265" spans="1:10" ht="16.5" thickBot="1">
      <c r="A265" s="221"/>
      <c r="B265" s="145"/>
      <c r="C265" s="116"/>
      <c r="D265" s="94"/>
      <c r="E265" s="94"/>
      <c r="F265" s="8"/>
      <c r="G265" s="94"/>
      <c r="H265" s="8" t="s">
        <v>242</v>
      </c>
      <c r="I265" s="367"/>
      <c r="J265" s="367"/>
    </row>
    <row r="266" spans="1:10" ht="15">
      <c r="A266" s="250"/>
      <c r="B266" s="213">
        <v>635</v>
      </c>
      <c r="C266" s="214" t="s">
        <v>105</v>
      </c>
      <c r="D266" s="215">
        <f>SUM(D267)</f>
        <v>23427</v>
      </c>
      <c r="E266" s="215">
        <f>SUM(E267)</f>
        <v>0</v>
      </c>
      <c r="F266" s="215">
        <f>SUM(F267)</f>
        <v>23427</v>
      </c>
      <c r="G266" s="215">
        <v>0</v>
      </c>
      <c r="H266" s="215">
        <f>SUM(H267)</f>
        <v>23427</v>
      </c>
      <c r="I266" s="367"/>
      <c r="J266" s="367"/>
    </row>
    <row r="267" spans="1:10" ht="14.25">
      <c r="A267" s="160"/>
      <c r="B267" s="133">
        <v>635006</v>
      </c>
      <c r="C267" s="134" t="s">
        <v>152</v>
      </c>
      <c r="D267" s="89">
        <v>23427</v>
      </c>
      <c r="E267" s="89">
        <v>0</v>
      </c>
      <c r="F267" s="89">
        <v>23427</v>
      </c>
      <c r="G267" s="89">
        <v>0</v>
      </c>
      <c r="H267" s="89">
        <v>23427</v>
      </c>
      <c r="I267" s="367"/>
      <c r="J267" s="367"/>
    </row>
    <row r="268" spans="1:10" ht="15">
      <c r="A268" s="160"/>
      <c r="B268" s="124">
        <v>637</v>
      </c>
      <c r="C268" s="132" t="s">
        <v>107</v>
      </c>
      <c r="D268" s="126">
        <f>SUM(D269)</f>
        <v>14000</v>
      </c>
      <c r="E268" s="126">
        <f>SUM(E269)</f>
        <v>35000</v>
      </c>
      <c r="F268" s="126">
        <f>SUM(F269)</f>
        <v>49000</v>
      </c>
      <c r="G268" s="126">
        <v>0</v>
      </c>
      <c r="H268" s="126">
        <f>SUM(H269)</f>
        <v>49000</v>
      </c>
      <c r="I268" s="367"/>
      <c r="J268" s="367"/>
    </row>
    <row r="269" spans="1:10" ht="14.25">
      <c r="A269" s="160"/>
      <c r="B269" s="133">
        <v>637004</v>
      </c>
      <c r="C269" s="136" t="s">
        <v>153</v>
      </c>
      <c r="D269" s="89">
        <v>14000</v>
      </c>
      <c r="E269" s="89">
        <v>35000</v>
      </c>
      <c r="F269" s="89">
        <f>14000+E269</f>
        <v>49000</v>
      </c>
      <c r="G269" s="89">
        <v>0</v>
      </c>
      <c r="H269" s="89">
        <v>49000</v>
      </c>
      <c r="I269" s="367"/>
      <c r="J269" s="367"/>
    </row>
    <row r="270" spans="1:31" s="333" customFormat="1" ht="15">
      <c r="A270" s="239" t="s">
        <v>288</v>
      </c>
      <c r="B270" s="229" t="s">
        <v>289</v>
      </c>
      <c r="C270" s="230"/>
      <c r="D270" s="228">
        <f>D271+D274</f>
        <v>34400</v>
      </c>
      <c r="E270" s="228">
        <f>E271+E274</f>
        <v>0</v>
      </c>
      <c r="F270" s="228">
        <f>F271+F274</f>
        <v>34400</v>
      </c>
      <c r="G270" s="228">
        <v>0</v>
      </c>
      <c r="H270" s="228">
        <f>H271+H274</f>
        <v>34400</v>
      </c>
      <c r="I270" s="367"/>
      <c r="J270" s="367"/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  <c r="AB270" s="332"/>
      <c r="AC270" s="332"/>
      <c r="AD270" s="332"/>
      <c r="AE270" s="332"/>
    </row>
    <row r="271" spans="1:31" s="117" customFormat="1" ht="15">
      <c r="A271" s="147"/>
      <c r="B271" s="124">
        <v>630</v>
      </c>
      <c r="C271" s="125" t="s">
        <v>86</v>
      </c>
      <c r="D271" s="126">
        <f>D272</f>
        <v>34000</v>
      </c>
      <c r="E271" s="126">
        <f>E272</f>
        <v>0</v>
      </c>
      <c r="F271" s="126">
        <f>F272</f>
        <v>34000</v>
      </c>
      <c r="G271" s="126">
        <v>0</v>
      </c>
      <c r="H271" s="126">
        <f>H272</f>
        <v>34000</v>
      </c>
      <c r="I271" s="367"/>
      <c r="J271" s="367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10" ht="15">
      <c r="A272" s="160"/>
      <c r="B272" s="124">
        <v>635</v>
      </c>
      <c r="C272" s="132" t="s">
        <v>105</v>
      </c>
      <c r="D272" s="126">
        <f>SUM(D273)</f>
        <v>34000</v>
      </c>
      <c r="E272" s="126">
        <f>SUM(E273)</f>
        <v>0</v>
      </c>
      <c r="F272" s="126">
        <f>SUM(F273)</f>
        <v>34000</v>
      </c>
      <c r="G272" s="126">
        <v>0</v>
      </c>
      <c r="H272" s="126">
        <f>SUM(H273)</f>
        <v>34000</v>
      </c>
      <c r="I272" s="367"/>
      <c r="J272" s="367"/>
    </row>
    <row r="273" spans="1:10" ht="14.25">
      <c r="A273" s="160"/>
      <c r="B273" s="133">
        <v>635006</v>
      </c>
      <c r="C273" s="134" t="s">
        <v>154</v>
      </c>
      <c r="D273" s="89">
        <v>34000</v>
      </c>
      <c r="E273" s="89">
        <v>0</v>
      </c>
      <c r="F273" s="89">
        <v>34000</v>
      </c>
      <c r="G273" s="89">
        <v>0</v>
      </c>
      <c r="H273" s="89">
        <v>34000</v>
      </c>
      <c r="I273" s="367"/>
      <c r="J273" s="367"/>
    </row>
    <row r="274" spans="1:10" ht="15">
      <c r="A274" s="160"/>
      <c r="B274" s="124">
        <v>640</v>
      </c>
      <c r="C274" s="132" t="s">
        <v>125</v>
      </c>
      <c r="D274" s="126">
        <f>SUM(D275)</f>
        <v>400</v>
      </c>
      <c r="E274" s="126">
        <f>SUM(E275)</f>
        <v>0</v>
      </c>
      <c r="F274" s="126">
        <f>SUM(F275)</f>
        <v>400</v>
      </c>
      <c r="G274" s="126">
        <v>0</v>
      </c>
      <c r="H274" s="126">
        <f>SUM(H275)</f>
        <v>400</v>
      </c>
      <c r="I274" s="367"/>
      <c r="J274" s="367"/>
    </row>
    <row r="275" spans="1:31" s="117" customFormat="1" ht="14.25">
      <c r="A275" s="160"/>
      <c r="B275" s="133">
        <v>642001</v>
      </c>
      <c r="C275" s="134" t="s">
        <v>126</v>
      </c>
      <c r="D275" s="89">
        <v>400</v>
      </c>
      <c r="E275" s="89">
        <v>0</v>
      </c>
      <c r="F275" s="89">
        <v>400</v>
      </c>
      <c r="G275" s="89">
        <v>0</v>
      </c>
      <c r="H275" s="89">
        <v>400</v>
      </c>
      <c r="I275" s="367"/>
      <c r="J275" s="367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s="333" customFormat="1" ht="15">
      <c r="A276" s="239" t="s">
        <v>290</v>
      </c>
      <c r="B276" s="229" t="s">
        <v>291</v>
      </c>
      <c r="C276" s="232"/>
      <c r="D276" s="228">
        <f aca="true" t="shared" si="8" ref="D276:H277">D277</f>
        <v>11000</v>
      </c>
      <c r="E276" s="228">
        <f t="shared" si="8"/>
        <v>0</v>
      </c>
      <c r="F276" s="228">
        <f t="shared" si="8"/>
        <v>11000</v>
      </c>
      <c r="G276" s="228">
        <v>0</v>
      </c>
      <c r="H276" s="228">
        <f t="shared" si="8"/>
        <v>11000</v>
      </c>
      <c r="I276" s="367"/>
      <c r="J276" s="367"/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  <c r="AB276" s="332"/>
      <c r="AC276" s="332"/>
      <c r="AD276" s="332"/>
      <c r="AE276" s="332"/>
    </row>
    <row r="277" spans="1:31" s="144" customFormat="1" ht="15">
      <c r="A277" s="147"/>
      <c r="B277" s="124">
        <v>630</v>
      </c>
      <c r="C277" s="125" t="s">
        <v>86</v>
      </c>
      <c r="D277" s="126">
        <f t="shared" si="8"/>
        <v>11000</v>
      </c>
      <c r="E277" s="126">
        <f t="shared" si="8"/>
        <v>0</v>
      </c>
      <c r="F277" s="126">
        <f t="shared" si="8"/>
        <v>11000</v>
      </c>
      <c r="G277" s="126">
        <v>0</v>
      </c>
      <c r="H277" s="126">
        <f t="shared" si="8"/>
        <v>11000</v>
      </c>
      <c r="I277" s="367"/>
      <c r="J277" s="36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10" ht="15">
      <c r="A278" s="160"/>
      <c r="B278" s="124">
        <v>635</v>
      </c>
      <c r="C278" s="132" t="s">
        <v>105</v>
      </c>
      <c r="D278" s="126">
        <f>SUM(D279:D280)</f>
        <v>11000</v>
      </c>
      <c r="E278" s="126">
        <f>SUM(E279:E280)</f>
        <v>0</v>
      </c>
      <c r="F278" s="126">
        <f>SUM(F279:F280)</f>
        <v>11000</v>
      </c>
      <c r="G278" s="126">
        <v>0</v>
      </c>
      <c r="H278" s="126">
        <f>SUM(H279:H280)</f>
        <v>11000</v>
      </c>
      <c r="I278" s="367"/>
      <c r="J278" s="367"/>
    </row>
    <row r="279" spans="1:10" ht="14.25">
      <c r="A279" s="160"/>
      <c r="B279" s="133">
        <v>635006</v>
      </c>
      <c r="C279" s="134" t="s">
        <v>155</v>
      </c>
      <c r="D279" s="89">
        <v>6500</v>
      </c>
      <c r="E279" s="89">
        <v>0</v>
      </c>
      <c r="F279" s="89">
        <v>6500</v>
      </c>
      <c r="G279" s="89">
        <v>0</v>
      </c>
      <c r="H279" s="89">
        <v>6500</v>
      </c>
      <c r="I279" s="367"/>
      <c r="J279" s="367"/>
    </row>
    <row r="280" spans="1:10" ht="14.25">
      <c r="A280" s="160"/>
      <c r="B280" s="133">
        <v>635006</v>
      </c>
      <c r="C280" s="134" t="s">
        <v>156</v>
      </c>
      <c r="D280" s="89">
        <v>4500</v>
      </c>
      <c r="E280" s="89">
        <v>0</v>
      </c>
      <c r="F280" s="89">
        <v>4500</v>
      </c>
      <c r="G280" s="89">
        <v>0</v>
      </c>
      <c r="H280" s="89">
        <v>4500</v>
      </c>
      <c r="I280" s="367"/>
      <c r="J280" s="367"/>
    </row>
    <row r="281" spans="1:31" s="333" customFormat="1" ht="15">
      <c r="A281" s="239" t="s">
        <v>292</v>
      </c>
      <c r="B281" s="229" t="s">
        <v>293</v>
      </c>
      <c r="C281" s="232"/>
      <c r="D281" s="228">
        <f>SUM(D282)</f>
        <v>5980</v>
      </c>
      <c r="E281" s="228">
        <f>SUM(E282)</f>
        <v>0</v>
      </c>
      <c r="F281" s="228">
        <f>SUM(F282)</f>
        <v>5980</v>
      </c>
      <c r="G281" s="228">
        <v>0</v>
      </c>
      <c r="H281" s="228">
        <f>SUM(H282)</f>
        <v>5980</v>
      </c>
      <c r="I281" s="367"/>
      <c r="J281" s="367"/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  <c r="AB281" s="332"/>
      <c r="AC281" s="332"/>
      <c r="AD281" s="332"/>
      <c r="AE281" s="332"/>
    </row>
    <row r="282" spans="1:31" s="117" customFormat="1" ht="15">
      <c r="A282" s="147"/>
      <c r="B282" s="124">
        <v>630</v>
      </c>
      <c r="C282" s="134" t="s">
        <v>86</v>
      </c>
      <c r="D282" s="126">
        <f>D283+D284+D285+D286</f>
        <v>5980</v>
      </c>
      <c r="E282" s="126">
        <f>E283+E284+E285+E286</f>
        <v>0</v>
      </c>
      <c r="F282" s="126">
        <f>F283+F284+F285+F286</f>
        <v>5980</v>
      </c>
      <c r="G282" s="126">
        <v>0</v>
      </c>
      <c r="H282" s="126">
        <f>H283+H284+H285+H286</f>
        <v>5980</v>
      </c>
      <c r="I282" s="367"/>
      <c r="J282" s="367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10" ht="15">
      <c r="A283" s="147"/>
      <c r="B283" s="124">
        <v>632</v>
      </c>
      <c r="C283" s="125" t="s">
        <v>88</v>
      </c>
      <c r="D283" s="126">
        <v>4800</v>
      </c>
      <c r="E283" s="126">
        <v>0</v>
      </c>
      <c r="F283" s="126">
        <v>4800</v>
      </c>
      <c r="G283" s="126">
        <v>0</v>
      </c>
      <c r="H283" s="126">
        <v>4800</v>
      </c>
      <c r="I283" s="367"/>
      <c r="J283" s="367"/>
    </row>
    <row r="284" spans="1:10" ht="15">
      <c r="A284" s="147"/>
      <c r="B284" s="124">
        <v>633</v>
      </c>
      <c r="C284" s="132" t="s">
        <v>89</v>
      </c>
      <c r="D284" s="126">
        <v>100</v>
      </c>
      <c r="E284" s="126">
        <v>0</v>
      </c>
      <c r="F284" s="126">
        <v>100</v>
      </c>
      <c r="G284" s="126">
        <v>0</v>
      </c>
      <c r="H284" s="126">
        <v>100</v>
      </c>
      <c r="I284" s="367"/>
      <c r="J284" s="367"/>
    </row>
    <row r="285" spans="1:10" ht="15">
      <c r="A285" s="147"/>
      <c r="B285" s="124">
        <v>635</v>
      </c>
      <c r="C285" s="132" t="s">
        <v>105</v>
      </c>
      <c r="D285" s="126">
        <v>1000</v>
      </c>
      <c r="E285" s="126">
        <v>0</v>
      </c>
      <c r="F285" s="126">
        <v>1000</v>
      </c>
      <c r="G285" s="126">
        <v>0</v>
      </c>
      <c r="H285" s="126">
        <v>1000</v>
      </c>
      <c r="I285" s="367"/>
      <c r="J285" s="367"/>
    </row>
    <row r="286" spans="1:10" ht="15">
      <c r="A286" s="160"/>
      <c r="B286" s="124">
        <v>637</v>
      </c>
      <c r="C286" s="132" t="s">
        <v>107</v>
      </c>
      <c r="D286" s="126">
        <f>SUM(D287)</f>
        <v>80</v>
      </c>
      <c r="E286" s="126">
        <f>SUM(E287)</f>
        <v>0</v>
      </c>
      <c r="F286" s="126">
        <f>SUM(F287)</f>
        <v>80</v>
      </c>
      <c r="G286" s="126">
        <v>0</v>
      </c>
      <c r="H286" s="126">
        <f>SUM(H287)</f>
        <v>80</v>
      </c>
      <c r="I286" s="367"/>
      <c r="J286" s="367"/>
    </row>
    <row r="287" spans="1:10" ht="15">
      <c r="A287" s="147"/>
      <c r="B287" s="133">
        <v>637027</v>
      </c>
      <c r="C287" s="134" t="s">
        <v>123</v>
      </c>
      <c r="D287" s="89">
        <v>80</v>
      </c>
      <c r="E287" s="89">
        <v>0</v>
      </c>
      <c r="F287" s="89">
        <v>80</v>
      </c>
      <c r="G287" s="89">
        <v>0</v>
      </c>
      <c r="H287" s="89">
        <v>80</v>
      </c>
      <c r="I287" s="367"/>
      <c r="J287" s="367"/>
    </row>
    <row r="288" spans="1:31" s="333" customFormat="1" ht="15">
      <c r="A288" s="239" t="s">
        <v>294</v>
      </c>
      <c r="B288" s="229" t="s">
        <v>198</v>
      </c>
      <c r="C288" s="232"/>
      <c r="D288" s="228">
        <f>SUM(D289)</f>
        <v>25433</v>
      </c>
      <c r="E288" s="228">
        <f>SUM(E289)</f>
        <v>0</v>
      </c>
      <c r="F288" s="228">
        <f>SUM(F289)</f>
        <v>25433</v>
      </c>
      <c r="G288" s="228">
        <v>0</v>
      </c>
      <c r="H288" s="228">
        <f>SUM(H289)</f>
        <v>25433</v>
      </c>
      <c r="I288" s="367"/>
      <c r="J288" s="367"/>
      <c r="K288" s="332"/>
      <c r="L288" s="332"/>
      <c r="M288" s="332"/>
      <c r="N288" s="332"/>
      <c r="O288" s="332"/>
      <c r="P288" s="332"/>
      <c r="Q288" s="332"/>
      <c r="R288" s="332"/>
      <c r="S288" s="332"/>
      <c r="T288" s="332"/>
      <c r="U288" s="332"/>
      <c r="V288" s="332"/>
      <c r="W288" s="332"/>
      <c r="X288" s="332"/>
      <c r="Y288" s="332"/>
      <c r="Z288" s="332"/>
      <c r="AA288" s="332"/>
      <c r="AB288" s="332"/>
      <c r="AC288" s="332"/>
      <c r="AD288" s="332"/>
      <c r="AE288" s="332"/>
    </row>
    <row r="289" spans="1:31" s="144" customFormat="1" ht="15">
      <c r="A289" s="147"/>
      <c r="B289" s="124">
        <v>630</v>
      </c>
      <c r="C289" s="125" t="s">
        <v>86</v>
      </c>
      <c r="D289" s="126">
        <f>D290+D292</f>
        <v>25433</v>
      </c>
      <c r="E289" s="126">
        <f>E290+E292</f>
        <v>0</v>
      </c>
      <c r="F289" s="126">
        <f>F290+F292</f>
        <v>25433</v>
      </c>
      <c r="G289" s="126">
        <v>0</v>
      </c>
      <c r="H289" s="126">
        <f>H290+H292</f>
        <v>25433</v>
      </c>
      <c r="I289" s="367"/>
      <c r="J289" s="367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10" ht="15">
      <c r="A290" s="147"/>
      <c r="B290" s="124">
        <v>632</v>
      </c>
      <c r="C290" s="125" t="s">
        <v>88</v>
      </c>
      <c r="D290" s="126">
        <f>SUM(D291)</f>
        <v>15800</v>
      </c>
      <c r="E290" s="126">
        <f>SUM(E291)</f>
        <v>0</v>
      </c>
      <c r="F290" s="126">
        <f>SUM(F291)</f>
        <v>15800</v>
      </c>
      <c r="G290" s="126">
        <v>0</v>
      </c>
      <c r="H290" s="126">
        <f>SUM(H291)</f>
        <v>15800</v>
      </c>
      <c r="I290" s="367"/>
      <c r="J290" s="367"/>
    </row>
    <row r="291" spans="1:10" ht="14.25">
      <c r="A291" s="160"/>
      <c r="B291" s="135" t="s">
        <v>157</v>
      </c>
      <c r="C291" s="134" t="s">
        <v>158</v>
      </c>
      <c r="D291" s="89">
        <f>17000-1200</f>
        <v>15800</v>
      </c>
      <c r="E291" s="89">
        <v>0</v>
      </c>
      <c r="F291" s="89">
        <f>17000-1200</f>
        <v>15800</v>
      </c>
      <c r="G291" s="89">
        <v>0</v>
      </c>
      <c r="H291" s="89">
        <f>17000-1200</f>
        <v>15800</v>
      </c>
      <c r="I291" s="367"/>
      <c r="J291" s="367"/>
    </row>
    <row r="292" spans="1:10" ht="15">
      <c r="A292" s="160"/>
      <c r="B292" s="124">
        <v>635</v>
      </c>
      <c r="C292" s="132" t="s">
        <v>105</v>
      </c>
      <c r="D292" s="126">
        <f>SUM(D293)</f>
        <v>9633</v>
      </c>
      <c r="E292" s="126">
        <f>SUM(E293)</f>
        <v>0</v>
      </c>
      <c r="F292" s="126">
        <f>SUM(F293)</f>
        <v>9633</v>
      </c>
      <c r="G292" s="126">
        <v>0</v>
      </c>
      <c r="H292" s="126">
        <f>SUM(H293)</f>
        <v>9633</v>
      </c>
      <c r="I292" s="367"/>
      <c r="J292" s="367"/>
    </row>
    <row r="293" spans="1:10" ht="14.25">
      <c r="A293" s="160"/>
      <c r="B293" s="199">
        <v>635006</v>
      </c>
      <c r="C293" s="134" t="s">
        <v>159</v>
      </c>
      <c r="D293" s="89">
        <v>9633</v>
      </c>
      <c r="E293" s="89">
        <v>0</v>
      </c>
      <c r="F293" s="89">
        <v>9633</v>
      </c>
      <c r="G293" s="89">
        <v>0</v>
      </c>
      <c r="H293" s="89">
        <v>9633</v>
      </c>
      <c r="I293" s="367"/>
      <c r="J293" s="367"/>
    </row>
    <row r="294" spans="1:31" s="333" customFormat="1" ht="15">
      <c r="A294" s="239" t="s">
        <v>295</v>
      </c>
      <c r="B294" s="229" t="s">
        <v>320</v>
      </c>
      <c r="C294" s="232"/>
      <c r="D294" s="228">
        <f>SUM(D295)</f>
        <v>56794</v>
      </c>
      <c r="E294" s="228">
        <f>SUM(E295)</f>
        <v>0</v>
      </c>
      <c r="F294" s="228">
        <f>SUM(F295)</f>
        <v>56794</v>
      </c>
      <c r="G294" s="228">
        <v>0</v>
      </c>
      <c r="H294" s="228">
        <f>SUM(H295)</f>
        <v>56794</v>
      </c>
      <c r="I294" s="367"/>
      <c r="J294" s="367"/>
      <c r="K294" s="332"/>
      <c r="L294" s="332"/>
      <c r="M294" s="332"/>
      <c r="N294" s="332"/>
      <c r="O294" s="332"/>
      <c r="P294" s="332"/>
      <c r="Q294" s="332"/>
      <c r="R294" s="332"/>
      <c r="S294" s="332"/>
      <c r="T294" s="332"/>
      <c r="U294" s="332"/>
      <c r="V294" s="332"/>
      <c r="W294" s="332"/>
      <c r="X294" s="332"/>
      <c r="Y294" s="332"/>
      <c r="Z294" s="332"/>
      <c r="AA294" s="332"/>
      <c r="AB294" s="332"/>
      <c r="AC294" s="332"/>
      <c r="AD294" s="332"/>
      <c r="AE294" s="332"/>
    </row>
    <row r="295" spans="1:31" s="117" customFormat="1" ht="15">
      <c r="A295" s="147"/>
      <c r="B295" s="138">
        <v>630</v>
      </c>
      <c r="C295" s="125" t="s">
        <v>86</v>
      </c>
      <c r="D295" s="126">
        <f>D296+D297+D299+D300+D301</f>
        <v>56794</v>
      </c>
      <c r="E295" s="126">
        <f>E296+E297+E299+E300+E301</f>
        <v>0</v>
      </c>
      <c r="F295" s="126">
        <f>F296+F297+F299+F300+F301</f>
        <v>56794</v>
      </c>
      <c r="G295" s="126">
        <v>0</v>
      </c>
      <c r="H295" s="126">
        <f>H296+H297+H299+H300+H301</f>
        <v>56794</v>
      </c>
      <c r="I295" s="367"/>
      <c r="J295" s="367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10" ht="15">
      <c r="A296" s="147"/>
      <c r="B296" s="124">
        <v>632</v>
      </c>
      <c r="C296" s="125" t="s">
        <v>88</v>
      </c>
      <c r="D296" s="126">
        <f>19924+6842+1</f>
        <v>26767</v>
      </c>
      <c r="E296" s="126">
        <v>0</v>
      </c>
      <c r="F296" s="126">
        <f>19924+6842+1</f>
        <v>26767</v>
      </c>
      <c r="G296" s="126">
        <v>0</v>
      </c>
      <c r="H296" s="126">
        <f>19924+6842+1</f>
        <v>26767</v>
      </c>
      <c r="I296" s="367"/>
      <c r="J296" s="367"/>
    </row>
    <row r="297" spans="1:10" ht="15">
      <c r="A297" s="147"/>
      <c r="B297" s="124">
        <v>633</v>
      </c>
      <c r="C297" s="125" t="s">
        <v>89</v>
      </c>
      <c r="D297" s="126">
        <f>SUM(D298)</f>
        <v>2</v>
      </c>
      <c r="E297" s="126">
        <f>SUM(E298)</f>
        <v>0</v>
      </c>
      <c r="F297" s="126">
        <f>SUM(F298)</f>
        <v>2</v>
      </c>
      <c r="G297" s="126">
        <v>0</v>
      </c>
      <c r="H297" s="126">
        <f>SUM(H298)</f>
        <v>2</v>
      </c>
      <c r="I297" s="367"/>
      <c r="J297" s="367"/>
    </row>
    <row r="298" spans="1:10" ht="14.25">
      <c r="A298" s="160"/>
      <c r="B298" s="133">
        <v>633013</v>
      </c>
      <c r="C298" s="134" t="s">
        <v>100</v>
      </c>
      <c r="D298" s="89">
        <v>2</v>
      </c>
      <c r="E298" s="89">
        <v>0</v>
      </c>
      <c r="F298" s="89">
        <v>2</v>
      </c>
      <c r="G298" s="89">
        <v>0</v>
      </c>
      <c r="H298" s="89">
        <v>2</v>
      </c>
      <c r="I298" s="367"/>
      <c r="J298" s="367"/>
    </row>
    <row r="299" spans="1:10" ht="15">
      <c r="A299" s="160"/>
      <c r="B299" s="124">
        <v>635</v>
      </c>
      <c r="C299" s="132" t="s">
        <v>105</v>
      </c>
      <c r="D299" s="126">
        <f>128+1176+8547</f>
        <v>9851</v>
      </c>
      <c r="E299" s="126">
        <v>0</v>
      </c>
      <c r="F299" s="126">
        <f>128+1176+8547</f>
        <v>9851</v>
      </c>
      <c r="G299" s="126">
        <v>0</v>
      </c>
      <c r="H299" s="126">
        <f>128+1176+8547</f>
        <v>9851</v>
      </c>
      <c r="I299" s="367"/>
      <c r="J299" s="367"/>
    </row>
    <row r="300" spans="1:10" ht="15">
      <c r="A300" s="160"/>
      <c r="B300" s="124">
        <v>636</v>
      </c>
      <c r="C300" s="132" t="s">
        <v>106</v>
      </c>
      <c r="D300" s="126">
        <v>19303</v>
      </c>
      <c r="E300" s="126">
        <v>0</v>
      </c>
      <c r="F300" s="126">
        <v>19303</v>
      </c>
      <c r="G300" s="126">
        <v>0</v>
      </c>
      <c r="H300" s="126">
        <v>19303</v>
      </c>
      <c r="I300" s="367"/>
      <c r="J300" s="367"/>
    </row>
    <row r="301" spans="1:10" ht="15">
      <c r="A301" s="160"/>
      <c r="B301" s="124">
        <v>637</v>
      </c>
      <c r="C301" s="132" t="s">
        <v>107</v>
      </c>
      <c r="D301" s="126">
        <f>SUM(D302:D305)</f>
        <v>871</v>
      </c>
      <c r="E301" s="126">
        <f>SUM(E302:E305)</f>
        <v>0</v>
      </c>
      <c r="F301" s="126">
        <f>SUM(F302:F305)</f>
        <v>871</v>
      </c>
      <c r="G301" s="126">
        <v>0</v>
      </c>
      <c r="H301" s="126">
        <f>SUM(H302:H305)</f>
        <v>871</v>
      </c>
      <c r="I301" s="367"/>
      <c r="J301" s="367"/>
    </row>
    <row r="302" spans="1:10" ht="14.25">
      <c r="A302" s="160"/>
      <c r="B302" s="133">
        <v>637005</v>
      </c>
      <c r="C302" s="134" t="s">
        <v>113</v>
      </c>
      <c r="D302" s="89">
        <v>601</v>
      </c>
      <c r="E302" s="89">
        <v>0</v>
      </c>
      <c r="F302" s="89">
        <v>601</v>
      </c>
      <c r="G302" s="89">
        <v>0</v>
      </c>
      <c r="H302" s="89">
        <v>601</v>
      </c>
      <c r="I302" s="367"/>
      <c r="J302" s="367"/>
    </row>
    <row r="303" spans="1:10" ht="14.25">
      <c r="A303" s="160"/>
      <c r="B303" s="133">
        <v>637012</v>
      </c>
      <c r="C303" s="134" t="s">
        <v>133</v>
      </c>
      <c r="D303" s="89">
        <v>76</v>
      </c>
      <c r="E303" s="89">
        <v>0</v>
      </c>
      <c r="F303" s="89">
        <v>76</v>
      </c>
      <c r="G303" s="89">
        <v>0</v>
      </c>
      <c r="H303" s="89">
        <v>76</v>
      </c>
      <c r="I303" s="367"/>
      <c r="J303" s="367"/>
    </row>
    <row r="304" spans="1:10" ht="14.25">
      <c r="A304" s="160"/>
      <c r="B304" s="133">
        <v>637015</v>
      </c>
      <c r="C304" s="134" t="s">
        <v>119</v>
      </c>
      <c r="D304" s="89">
        <v>189</v>
      </c>
      <c r="E304" s="89">
        <v>0</v>
      </c>
      <c r="F304" s="89">
        <v>189</v>
      </c>
      <c r="G304" s="89">
        <v>0</v>
      </c>
      <c r="H304" s="89">
        <v>189</v>
      </c>
      <c r="I304" s="367"/>
      <c r="J304" s="367"/>
    </row>
    <row r="305" spans="1:10" ht="14.25">
      <c r="A305" s="160"/>
      <c r="B305" s="133">
        <v>637035</v>
      </c>
      <c r="C305" s="134" t="s">
        <v>124</v>
      </c>
      <c r="D305" s="89">
        <v>5</v>
      </c>
      <c r="E305" s="89">
        <v>0</v>
      </c>
      <c r="F305" s="89">
        <v>5</v>
      </c>
      <c r="G305" s="89">
        <v>0</v>
      </c>
      <c r="H305" s="89">
        <v>5</v>
      </c>
      <c r="I305" s="367"/>
      <c r="J305" s="367"/>
    </row>
    <row r="306" spans="1:31" s="333" customFormat="1" ht="15">
      <c r="A306" s="239" t="s">
        <v>296</v>
      </c>
      <c r="B306" s="229" t="s">
        <v>200</v>
      </c>
      <c r="C306" s="232"/>
      <c r="D306" s="228">
        <f>D307</f>
        <v>32500</v>
      </c>
      <c r="E306" s="228">
        <f>E307</f>
        <v>2784</v>
      </c>
      <c r="F306" s="228">
        <f>F307</f>
        <v>35284</v>
      </c>
      <c r="G306" s="228">
        <v>0</v>
      </c>
      <c r="H306" s="228">
        <f>H307</f>
        <v>35284</v>
      </c>
      <c r="I306" s="367"/>
      <c r="J306" s="367"/>
      <c r="K306" s="332"/>
      <c r="L306" s="332"/>
      <c r="M306" s="332"/>
      <c r="N306" s="332"/>
      <c r="O306" s="332"/>
      <c r="P306" s="332"/>
      <c r="Q306" s="332"/>
      <c r="R306" s="332"/>
      <c r="S306" s="332"/>
      <c r="T306" s="332"/>
      <c r="U306" s="332"/>
      <c r="V306" s="332"/>
      <c r="W306" s="332"/>
      <c r="X306" s="332"/>
      <c r="Y306" s="332"/>
      <c r="Z306" s="332"/>
      <c r="AA306" s="332"/>
      <c r="AB306" s="332"/>
      <c r="AC306" s="332"/>
      <c r="AD306" s="332"/>
      <c r="AE306" s="332"/>
    </row>
    <row r="307" spans="1:10" ht="15">
      <c r="A307" s="147"/>
      <c r="B307" s="124">
        <v>640</v>
      </c>
      <c r="C307" s="125" t="s">
        <v>160</v>
      </c>
      <c r="D307" s="126">
        <f>SUM(D308:D311)</f>
        <v>32500</v>
      </c>
      <c r="E307" s="126">
        <f>SUM(E308:E311)</f>
        <v>2784</v>
      </c>
      <c r="F307" s="126">
        <f>SUM(F308:F311)</f>
        <v>35284</v>
      </c>
      <c r="G307" s="126">
        <v>0</v>
      </c>
      <c r="H307" s="126">
        <f>SUM(H308:H311)</f>
        <v>35284</v>
      </c>
      <c r="I307" s="367"/>
      <c r="J307" s="367"/>
    </row>
    <row r="308" spans="1:10" ht="14.25">
      <c r="A308" s="160"/>
      <c r="B308" s="133">
        <v>641001</v>
      </c>
      <c r="C308" s="134" t="s">
        <v>161</v>
      </c>
      <c r="D308" s="89">
        <v>9000</v>
      </c>
      <c r="E308" s="89">
        <v>3000</v>
      </c>
      <c r="F308" s="89">
        <v>12000</v>
      </c>
      <c r="G308" s="89">
        <v>0</v>
      </c>
      <c r="H308" s="89">
        <v>12000</v>
      </c>
      <c r="I308" s="367"/>
      <c r="J308" s="367"/>
    </row>
    <row r="309" spans="1:10" ht="14.25">
      <c r="A309" s="160"/>
      <c r="B309" s="133">
        <v>642001</v>
      </c>
      <c r="C309" s="134" t="s">
        <v>162</v>
      </c>
      <c r="D309" s="89">
        <v>6000</v>
      </c>
      <c r="E309" s="89">
        <v>-1000</v>
      </c>
      <c r="F309" s="89">
        <v>5000</v>
      </c>
      <c r="G309" s="89">
        <v>0</v>
      </c>
      <c r="H309" s="89">
        <v>5000</v>
      </c>
      <c r="I309" s="367"/>
      <c r="J309" s="367"/>
    </row>
    <row r="310" spans="1:31" s="117" customFormat="1" ht="14.25">
      <c r="A310" s="160"/>
      <c r="B310" s="133">
        <v>642001</v>
      </c>
      <c r="C310" s="134" t="s">
        <v>126</v>
      </c>
      <c r="D310" s="89">
        <v>2500</v>
      </c>
      <c r="E310" s="89">
        <v>0</v>
      </c>
      <c r="F310" s="89">
        <v>2500</v>
      </c>
      <c r="G310" s="89">
        <v>0</v>
      </c>
      <c r="H310" s="89">
        <v>2500</v>
      </c>
      <c r="I310" s="367"/>
      <c r="J310" s="367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s="117" customFormat="1" ht="14.25">
      <c r="A311" s="160"/>
      <c r="B311" s="133">
        <v>644002</v>
      </c>
      <c r="C311" s="134" t="s">
        <v>163</v>
      </c>
      <c r="D311" s="89">
        <v>15000</v>
      </c>
      <c r="E311" s="89">
        <v>784</v>
      </c>
      <c r="F311" s="89">
        <f>15000+E311</f>
        <v>15784</v>
      </c>
      <c r="G311" s="89">
        <v>0</v>
      </c>
      <c r="H311" s="89">
        <v>15784</v>
      </c>
      <c r="I311" s="367"/>
      <c r="J311" s="367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333" customFormat="1" ht="15">
      <c r="A312" s="239" t="s">
        <v>297</v>
      </c>
      <c r="B312" s="235" t="s">
        <v>298</v>
      </c>
      <c r="C312" s="230"/>
      <c r="D312" s="228">
        <f>D313</f>
        <v>8630</v>
      </c>
      <c r="E312" s="228">
        <f>E313</f>
        <v>0</v>
      </c>
      <c r="F312" s="228">
        <f>F313</f>
        <v>8630</v>
      </c>
      <c r="G312" s="228">
        <v>0</v>
      </c>
      <c r="H312" s="228">
        <f>H313</f>
        <v>8630</v>
      </c>
      <c r="I312" s="367"/>
      <c r="J312" s="367"/>
      <c r="K312" s="332"/>
      <c r="L312" s="332"/>
      <c r="M312" s="332"/>
      <c r="N312" s="332"/>
      <c r="O312" s="332"/>
      <c r="P312" s="332"/>
      <c r="Q312" s="332"/>
      <c r="R312" s="332"/>
      <c r="S312" s="332"/>
      <c r="T312" s="332"/>
      <c r="U312" s="332"/>
      <c r="V312" s="332"/>
      <c r="W312" s="332"/>
      <c r="X312" s="332"/>
      <c r="Y312" s="332"/>
      <c r="Z312" s="332"/>
      <c r="AA312" s="332"/>
      <c r="AB312" s="332"/>
      <c r="AC312" s="332"/>
      <c r="AD312" s="332"/>
      <c r="AE312" s="332"/>
    </row>
    <row r="313" spans="1:10" ht="15">
      <c r="A313" s="147"/>
      <c r="B313" s="124">
        <v>640</v>
      </c>
      <c r="C313" s="125" t="s">
        <v>160</v>
      </c>
      <c r="D313" s="126">
        <f>D314+D315+D316</f>
        <v>8630</v>
      </c>
      <c r="E313" s="126">
        <f>E314+E315+E316</f>
        <v>0</v>
      </c>
      <c r="F313" s="126">
        <f>F314+F315+F316</f>
        <v>8630</v>
      </c>
      <c r="G313" s="126">
        <v>0</v>
      </c>
      <c r="H313" s="126">
        <f>H314+H315+H316</f>
        <v>8630</v>
      </c>
      <c r="I313" s="367"/>
      <c r="J313" s="367"/>
    </row>
    <row r="314" spans="1:31" s="117" customFormat="1" ht="14.25">
      <c r="A314" s="160"/>
      <c r="B314" s="133">
        <v>642001</v>
      </c>
      <c r="C314" s="134" t="s">
        <v>126</v>
      </c>
      <c r="D314" s="89">
        <v>2300</v>
      </c>
      <c r="E314" s="89">
        <v>0</v>
      </c>
      <c r="F314" s="89">
        <v>2300</v>
      </c>
      <c r="G314" s="89">
        <v>0</v>
      </c>
      <c r="H314" s="89">
        <v>2300</v>
      </c>
      <c r="I314" s="367"/>
      <c r="J314" s="367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117" customFormat="1" ht="14.25">
      <c r="A315" s="160"/>
      <c r="B315" s="133">
        <v>642001</v>
      </c>
      <c r="C315" s="134" t="s">
        <v>164</v>
      </c>
      <c r="D315" s="89">
        <v>3000</v>
      </c>
      <c r="E315" s="89">
        <v>0</v>
      </c>
      <c r="F315" s="89">
        <v>3000</v>
      </c>
      <c r="G315" s="89">
        <v>0</v>
      </c>
      <c r="H315" s="89">
        <v>3000</v>
      </c>
      <c r="I315" s="367"/>
      <c r="J315" s="367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117" customFormat="1" ht="14.25">
      <c r="A316" s="160"/>
      <c r="B316" s="133">
        <v>642001</v>
      </c>
      <c r="C316" s="134" t="s">
        <v>253</v>
      </c>
      <c r="D316" s="89">
        <v>3330</v>
      </c>
      <c r="E316" s="89">
        <v>0</v>
      </c>
      <c r="F316" s="89">
        <v>3330</v>
      </c>
      <c r="G316" s="89">
        <v>0</v>
      </c>
      <c r="H316" s="89">
        <v>3330</v>
      </c>
      <c r="I316" s="367"/>
      <c r="J316" s="367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333" customFormat="1" ht="15">
      <c r="A317" s="239" t="s">
        <v>254</v>
      </c>
      <c r="B317" s="235"/>
      <c r="C317" s="230"/>
      <c r="D317" s="228">
        <f aca="true" t="shared" si="9" ref="D317:H318">D318</f>
        <v>15524</v>
      </c>
      <c r="E317" s="228">
        <f t="shared" si="9"/>
        <v>0</v>
      </c>
      <c r="F317" s="228">
        <f t="shared" si="9"/>
        <v>15524</v>
      </c>
      <c r="G317" s="228">
        <v>400</v>
      </c>
      <c r="H317" s="228">
        <f t="shared" si="9"/>
        <v>15924</v>
      </c>
      <c r="I317" s="367"/>
      <c r="J317" s="367"/>
      <c r="K317" s="332"/>
      <c r="L317" s="332"/>
      <c r="M317" s="332"/>
      <c r="N317" s="332"/>
      <c r="O317" s="332"/>
      <c r="P317" s="332"/>
      <c r="Q317" s="332"/>
      <c r="R317" s="332"/>
      <c r="S317" s="332"/>
      <c r="T317" s="332"/>
      <c r="U317" s="332"/>
      <c r="V317" s="332"/>
      <c r="W317" s="332"/>
      <c r="X317" s="332"/>
      <c r="Y317" s="332"/>
      <c r="Z317" s="332"/>
      <c r="AA317" s="332"/>
      <c r="AB317" s="332"/>
      <c r="AC317" s="332"/>
      <c r="AD317" s="332"/>
      <c r="AE317" s="332"/>
    </row>
    <row r="318" spans="1:10" ht="15">
      <c r="A318" s="147"/>
      <c r="B318" s="124">
        <v>640</v>
      </c>
      <c r="C318" s="125" t="s">
        <v>160</v>
      </c>
      <c r="D318" s="126">
        <f t="shared" si="9"/>
        <v>15524</v>
      </c>
      <c r="E318" s="126">
        <f t="shared" si="9"/>
        <v>0</v>
      </c>
      <c r="F318" s="126">
        <f t="shared" si="9"/>
        <v>15524</v>
      </c>
      <c r="G318" s="126">
        <v>400</v>
      </c>
      <c r="H318" s="126">
        <f t="shared" si="9"/>
        <v>15924</v>
      </c>
      <c r="I318" s="367"/>
      <c r="J318" s="367"/>
    </row>
    <row r="319" spans="1:10" ht="14.25">
      <c r="A319" s="160"/>
      <c r="B319" s="133">
        <v>641001</v>
      </c>
      <c r="C319" s="134" t="s">
        <v>165</v>
      </c>
      <c r="D319" s="89">
        <v>15524</v>
      </c>
      <c r="E319" s="89">
        <v>0</v>
      </c>
      <c r="F319" s="89">
        <v>15524</v>
      </c>
      <c r="G319" s="89">
        <v>400</v>
      </c>
      <c r="H319" s="89">
        <f>G319+F319</f>
        <v>15924</v>
      </c>
      <c r="I319" s="367"/>
      <c r="J319" s="367"/>
    </row>
    <row r="320" spans="1:31" s="333" customFormat="1" ht="15">
      <c r="A320" s="239" t="s">
        <v>299</v>
      </c>
      <c r="B320" s="229" t="s">
        <v>300</v>
      </c>
      <c r="C320" s="230"/>
      <c r="D320" s="228">
        <f>SUM(D321)</f>
        <v>635</v>
      </c>
      <c r="E320" s="228">
        <f>SUM(E321)</f>
        <v>0</v>
      </c>
      <c r="F320" s="228">
        <f>SUM(F321)</f>
        <v>635</v>
      </c>
      <c r="G320" s="228">
        <v>0</v>
      </c>
      <c r="H320" s="228">
        <f>SUM(H321)</f>
        <v>635</v>
      </c>
      <c r="I320" s="367"/>
      <c r="J320" s="367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2"/>
      <c r="AA320" s="332"/>
      <c r="AB320" s="332"/>
      <c r="AC320" s="332"/>
      <c r="AD320" s="332"/>
      <c r="AE320" s="332"/>
    </row>
    <row r="321" spans="1:31" s="117" customFormat="1" ht="15">
      <c r="A321" s="147"/>
      <c r="B321" s="124">
        <v>630</v>
      </c>
      <c r="C321" s="125" t="s">
        <v>86</v>
      </c>
      <c r="D321" s="126">
        <f>D322+D323+D325+D326</f>
        <v>635</v>
      </c>
      <c r="E321" s="126">
        <f>E322+E323+E325+E326</f>
        <v>0</v>
      </c>
      <c r="F321" s="126">
        <f>F322+F323+F325+F326</f>
        <v>635</v>
      </c>
      <c r="G321" s="126">
        <v>0</v>
      </c>
      <c r="H321" s="126">
        <f>H322+H323+H325+H326</f>
        <v>635</v>
      </c>
      <c r="I321" s="367"/>
      <c r="J321" s="367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10" ht="15">
      <c r="A322" s="147"/>
      <c r="B322" s="124">
        <v>632</v>
      </c>
      <c r="C322" s="125" t="s">
        <v>88</v>
      </c>
      <c r="D322" s="126">
        <v>430</v>
      </c>
      <c r="E322" s="126">
        <v>0</v>
      </c>
      <c r="F322" s="126">
        <v>430</v>
      </c>
      <c r="G322" s="126">
        <v>0</v>
      </c>
      <c r="H322" s="126">
        <v>430</v>
      </c>
      <c r="I322" s="367"/>
      <c r="J322" s="367"/>
    </row>
    <row r="323" spans="1:10" ht="15">
      <c r="A323" s="147"/>
      <c r="B323" s="124">
        <v>633</v>
      </c>
      <c r="C323" s="132" t="s">
        <v>89</v>
      </c>
      <c r="D323" s="126">
        <f>SUM(D324)</f>
        <v>5</v>
      </c>
      <c r="E323" s="126">
        <f>SUM(E324)</f>
        <v>0</v>
      </c>
      <c r="F323" s="126">
        <f>SUM(F324)</f>
        <v>5</v>
      </c>
      <c r="G323" s="126">
        <v>0</v>
      </c>
      <c r="H323" s="126">
        <f>SUM(H324)</f>
        <v>5</v>
      </c>
      <c r="I323" s="367"/>
      <c r="J323" s="367"/>
    </row>
    <row r="324" spans="1:10" ht="14.25">
      <c r="A324" s="160"/>
      <c r="B324" s="133">
        <v>633006</v>
      </c>
      <c r="C324" s="134" t="s">
        <v>96</v>
      </c>
      <c r="D324" s="89">
        <v>5</v>
      </c>
      <c r="E324" s="89">
        <v>0</v>
      </c>
      <c r="F324" s="89">
        <v>5</v>
      </c>
      <c r="G324" s="89">
        <v>0</v>
      </c>
      <c r="H324" s="89">
        <v>5</v>
      </c>
      <c r="I324" s="367"/>
      <c r="J324" s="367"/>
    </row>
    <row r="325" spans="1:10" ht="15">
      <c r="A325" s="147"/>
      <c r="B325" s="124">
        <v>635</v>
      </c>
      <c r="C325" s="132" t="s">
        <v>105</v>
      </c>
      <c r="D325" s="126">
        <v>70</v>
      </c>
      <c r="E325" s="126">
        <v>0</v>
      </c>
      <c r="F325" s="126">
        <v>70</v>
      </c>
      <c r="G325" s="126">
        <v>0</v>
      </c>
      <c r="H325" s="126">
        <v>70</v>
      </c>
      <c r="I325" s="367"/>
      <c r="J325" s="367"/>
    </row>
    <row r="326" spans="1:10" ht="15">
      <c r="A326" s="147"/>
      <c r="B326" s="124">
        <v>637</v>
      </c>
      <c r="C326" s="132" t="s">
        <v>107</v>
      </c>
      <c r="D326" s="126">
        <f>SUM(D327:D328)</f>
        <v>130</v>
      </c>
      <c r="E326" s="126">
        <f>SUM(E327:E328)</f>
        <v>0</v>
      </c>
      <c r="F326" s="126">
        <f>SUM(F327:F328)</f>
        <v>130</v>
      </c>
      <c r="G326" s="126">
        <v>0</v>
      </c>
      <c r="H326" s="126">
        <f>SUM(H327:H328)</f>
        <v>130</v>
      </c>
      <c r="I326" s="367"/>
      <c r="J326" s="367"/>
    </row>
    <row r="327" spans="1:10" ht="14.25">
      <c r="A327" s="160"/>
      <c r="B327" s="133">
        <v>637004</v>
      </c>
      <c r="C327" s="136" t="s">
        <v>112</v>
      </c>
      <c r="D327" s="89">
        <v>50</v>
      </c>
      <c r="E327" s="89">
        <v>0</v>
      </c>
      <c r="F327" s="89">
        <v>50</v>
      </c>
      <c r="G327" s="89">
        <v>0</v>
      </c>
      <c r="H327" s="89">
        <v>50</v>
      </c>
      <c r="I327" s="367"/>
      <c r="J327" s="367"/>
    </row>
    <row r="328" spans="1:10" ht="15">
      <c r="A328" s="147"/>
      <c r="B328" s="199">
        <v>637027</v>
      </c>
      <c r="C328" s="134" t="s">
        <v>123</v>
      </c>
      <c r="D328" s="89">
        <v>80</v>
      </c>
      <c r="E328" s="89">
        <v>0</v>
      </c>
      <c r="F328" s="89">
        <v>80</v>
      </c>
      <c r="G328" s="89">
        <v>0</v>
      </c>
      <c r="H328" s="89">
        <v>80</v>
      </c>
      <c r="I328" s="367"/>
      <c r="J328" s="367"/>
    </row>
    <row r="329" spans="1:31" s="333" customFormat="1" ht="15">
      <c r="A329" s="239" t="s">
        <v>301</v>
      </c>
      <c r="B329" s="229" t="s">
        <v>302</v>
      </c>
      <c r="C329" s="232"/>
      <c r="D329" s="228">
        <f>SUM(D330)</f>
        <v>875</v>
      </c>
      <c r="E329" s="228">
        <f>SUM(E330)</f>
        <v>0</v>
      </c>
      <c r="F329" s="228">
        <f>SUM(F330)</f>
        <v>875</v>
      </c>
      <c r="G329" s="228">
        <v>100</v>
      </c>
      <c r="H329" s="228">
        <f>SUM(H330)</f>
        <v>975</v>
      </c>
      <c r="I329" s="367"/>
      <c r="J329" s="367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2"/>
      <c r="AA329" s="332"/>
      <c r="AB329" s="332"/>
      <c r="AC329" s="332"/>
      <c r="AD329" s="332"/>
      <c r="AE329" s="332"/>
    </row>
    <row r="330" spans="1:31" s="144" customFormat="1" ht="15.75" thickBot="1">
      <c r="A330" s="247"/>
      <c r="B330" s="371">
        <v>630</v>
      </c>
      <c r="C330" s="216" t="s">
        <v>86</v>
      </c>
      <c r="D330" s="197">
        <f>D332+D334+D335</f>
        <v>875</v>
      </c>
      <c r="E330" s="197">
        <f>E332+E334+E335</f>
        <v>0</v>
      </c>
      <c r="F330" s="197">
        <f>F332+F334+F335</f>
        <v>875</v>
      </c>
      <c r="G330" s="197">
        <v>100</v>
      </c>
      <c r="H330" s="197">
        <f>H332+H334+H335</f>
        <v>975</v>
      </c>
      <c r="I330" s="367"/>
      <c r="J330" s="367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s="144" customFormat="1" ht="16.5" thickBot="1">
      <c r="A331" s="248"/>
      <c r="B331" s="120"/>
      <c r="C331" s="150"/>
      <c r="D331" s="151"/>
      <c r="E331" s="151"/>
      <c r="F331" s="8"/>
      <c r="G331" s="151"/>
      <c r="H331" s="8" t="s">
        <v>243</v>
      </c>
      <c r="I331" s="367"/>
      <c r="J331" s="367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10" ht="15">
      <c r="A332" s="249"/>
      <c r="B332" s="213">
        <v>633</v>
      </c>
      <c r="C332" s="214" t="s">
        <v>89</v>
      </c>
      <c r="D332" s="215">
        <f>SUM(D333)</f>
        <v>75</v>
      </c>
      <c r="E332" s="215">
        <f>SUM(E333)</f>
        <v>0</v>
      </c>
      <c r="F332" s="215">
        <f>SUM(F333)</f>
        <v>75</v>
      </c>
      <c r="G332" s="215">
        <v>0</v>
      </c>
      <c r="H332" s="215">
        <f>SUM(H333)</f>
        <v>75</v>
      </c>
      <c r="I332" s="367"/>
      <c r="J332" s="367"/>
    </row>
    <row r="333" spans="1:10" ht="15">
      <c r="A333" s="147"/>
      <c r="B333" s="133">
        <v>633006</v>
      </c>
      <c r="C333" s="134" t="s">
        <v>96</v>
      </c>
      <c r="D333" s="89">
        <v>75</v>
      </c>
      <c r="E333" s="89">
        <v>0</v>
      </c>
      <c r="F333" s="89">
        <v>75</v>
      </c>
      <c r="G333" s="89">
        <v>0</v>
      </c>
      <c r="H333" s="89">
        <v>75</v>
      </c>
      <c r="I333" s="367"/>
      <c r="J333" s="367"/>
    </row>
    <row r="334" spans="1:10" ht="15">
      <c r="A334" s="160"/>
      <c r="B334" s="124">
        <v>635</v>
      </c>
      <c r="C334" s="132" t="s">
        <v>105</v>
      </c>
      <c r="D334" s="126">
        <v>100</v>
      </c>
      <c r="E334" s="126">
        <v>0</v>
      </c>
      <c r="F334" s="126">
        <v>100</v>
      </c>
      <c r="G334" s="126">
        <v>100</v>
      </c>
      <c r="H334" s="126">
        <v>200</v>
      </c>
      <c r="I334" s="367"/>
      <c r="J334" s="367"/>
    </row>
    <row r="335" spans="1:10" ht="15">
      <c r="A335" s="160"/>
      <c r="B335" s="124">
        <v>637</v>
      </c>
      <c r="C335" s="132" t="s">
        <v>107</v>
      </c>
      <c r="D335" s="126">
        <f>SUM(D336:D338)</f>
        <v>700</v>
      </c>
      <c r="E335" s="126">
        <f>SUM(E336:E338)</f>
        <v>0</v>
      </c>
      <c r="F335" s="126">
        <f>SUM(F336:F338)</f>
        <v>700</v>
      </c>
      <c r="G335" s="126">
        <v>0</v>
      </c>
      <c r="H335" s="126">
        <f>SUM(H336:H338)</f>
        <v>700</v>
      </c>
      <c r="I335" s="367"/>
      <c r="J335" s="367"/>
    </row>
    <row r="336" spans="1:10" ht="14.25">
      <c r="A336" s="160"/>
      <c r="B336" s="133">
        <v>637002</v>
      </c>
      <c r="C336" s="136" t="s">
        <v>110</v>
      </c>
      <c r="D336" s="89">
        <v>250</v>
      </c>
      <c r="E336" s="89">
        <v>0</v>
      </c>
      <c r="F336" s="89">
        <v>250</v>
      </c>
      <c r="G336" s="89">
        <v>0</v>
      </c>
      <c r="H336" s="89">
        <v>250</v>
      </c>
      <c r="I336" s="367"/>
      <c r="J336" s="367"/>
    </row>
    <row r="337" spans="1:10" ht="14.25">
      <c r="A337" s="160"/>
      <c r="B337" s="133">
        <v>637012</v>
      </c>
      <c r="C337" s="136" t="s">
        <v>117</v>
      </c>
      <c r="D337" s="89">
        <v>50</v>
      </c>
      <c r="E337" s="89">
        <v>0</v>
      </c>
      <c r="F337" s="89">
        <v>50</v>
      </c>
      <c r="G337" s="89">
        <v>0</v>
      </c>
      <c r="H337" s="89">
        <v>50</v>
      </c>
      <c r="I337" s="367"/>
      <c r="J337" s="367"/>
    </row>
    <row r="338" spans="1:10" ht="14.25">
      <c r="A338" s="160"/>
      <c r="B338" s="133">
        <v>637027</v>
      </c>
      <c r="C338" s="134" t="s">
        <v>123</v>
      </c>
      <c r="D338" s="89">
        <v>400</v>
      </c>
      <c r="E338" s="89">
        <v>0</v>
      </c>
      <c r="F338" s="89">
        <v>400</v>
      </c>
      <c r="G338" s="89">
        <v>0</v>
      </c>
      <c r="H338" s="89">
        <v>400</v>
      </c>
      <c r="I338" s="367"/>
      <c r="J338" s="367"/>
    </row>
    <row r="339" spans="1:31" s="333" customFormat="1" ht="15">
      <c r="A339" s="239" t="s">
        <v>303</v>
      </c>
      <c r="B339" s="229" t="s">
        <v>304</v>
      </c>
      <c r="C339" s="232"/>
      <c r="D339" s="228">
        <f aca="true" t="shared" si="10" ref="D339:H340">SUM(D340)</f>
        <v>500</v>
      </c>
      <c r="E339" s="228">
        <f t="shared" si="10"/>
        <v>0</v>
      </c>
      <c r="F339" s="228">
        <f t="shared" si="10"/>
        <v>500</v>
      </c>
      <c r="G339" s="228"/>
      <c r="H339" s="228">
        <f t="shared" si="10"/>
        <v>500</v>
      </c>
      <c r="I339" s="367"/>
      <c r="J339" s="367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2"/>
      <c r="AA339" s="332"/>
      <c r="AB339" s="332"/>
      <c r="AC339" s="332"/>
      <c r="AD339" s="332"/>
      <c r="AE339" s="332"/>
    </row>
    <row r="340" spans="1:10" ht="15">
      <c r="A340" s="147"/>
      <c r="B340" s="124">
        <v>640</v>
      </c>
      <c r="C340" s="125" t="s">
        <v>160</v>
      </c>
      <c r="D340" s="126">
        <f t="shared" si="10"/>
        <v>500</v>
      </c>
      <c r="E340" s="126">
        <f t="shared" si="10"/>
        <v>0</v>
      </c>
      <c r="F340" s="126">
        <f t="shared" si="10"/>
        <v>500</v>
      </c>
      <c r="G340" s="126">
        <v>0</v>
      </c>
      <c r="H340" s="126">
        <f t="shared" si="10"/>
        <v>500</v>
      </c>
      <c r="I340" s="367"/>
      <c r="J340" s="367"/>
    </row>
    <row r="341" spans="1:31" s="117" customFormat="1" ht="14.25">
      <c r="A341" s="160"/>
      <c r="B341" s="133">
        <v>642007</v>
      </c>
      <c r="C341" s="134" t="s">
        <v>166</v>
      </c>
      <c r="D341" s="89">
        <v>500</v>
      </c>
      <c r="E341" s="89">
        <v>0</v>
      </c>
      <c r="F341" s="89">
        <v>500</v>
      </c>
      <c r="G341" s="89">
        <v>0</v>
      </c>
      <c r="H341" s="89">
        <v>500</v>
      </c>
      <c r="I341" s="367"/>
      <c r="J341" s="367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s="333" customFormat="1" ht="15">
      <c r="A342" s="239" t="s">
        <v>305</v>
      </c>
      <c r="B342" s="229" t="s">
        <v>204</v>
      </c>
      <c r="C342" s="230"/>
      <c r="D342" s="228">
        <f>D343+D344+D345+D362</f>
        <v>16160</v>
      </c>
      <c r="E342" s="228">
        <f>E343+E344+E345+E362</f>
        <v>0</v>
      </c>
      <c r="F342" s="228">
        <f>F343+F344+F345+F362</f>
        <v>16160</v>
      </c>
      <c r="G342" s="228">
        <v>0</v>
      </c>
      <c r="H342" s="228">
        <f>H343+H344+H345+H362</f>
        <v>16160</v>
      </c>
      <c r="I342" s="367"/>
      <c r="J342" s="367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  <c r="AB342" s="332"/>
      <c r="AC342" s="332"/>
      <c r="AD342" s="332"/>
      <c r="AE342" s="332"/>
    </row>
    <row r="343" spans="1:10" ht="15">
      <c r="A343" s="147"/>
      <c r="B343" s="124">
        <v>610</v>
      </c>
      <c r="C343" s="125" t="s">
        <v>84</v>
      </c>
      <c r="D343" s="126">
        <v>8190</v>
      </c>
      <c r="E343" s="126">
        <v>0</v>
      </c>
      <c r="F343" s="126">
        <v>8190</v>
      </c>
      <c r="G343" s="126">
        <v>0</v>
      </c>
      <c r="H343" s="126">
        <v>8190</v>
      </c>
      <c r="I343" s="367"/>
      <c r="J343" s="367"/>
    </row>
    <row r="344" spans="1:10" ht="15">
      <c r="A344" s="160"/>
      <c r="B344" s="127">
        <v>620</v>
      </c>
      <c r="C344" s="125" t="s">
        <v>85</v>
      </c>
      <c r="D344" s="126">
        <v>3100</v>
      </c>
      <c r="E344" s="126">
        <v>0</v>
      </c>
      <c r="F344" s="126">
        <v>3100</v>
      </c>
      <c r="G344" s="126">
        <v>0</v>
      </c>
      <c r="H344" s="126">
        <v>3100</v>
      </c>
      <c r="I344" s="367"/>
      <c r="J344" s="367"/>
    </row>
    <row r="345" spans="1:10" ht="15">
      <c r="A345" s="147"/>
      <c r="B345" s="124">
        <v>630</v>
      </c>
      <c r="C345" s="132" t="s">
        <v>86</v>
      </c>
      <c r="D345" s="126">
        <f>D346+D347+D354+D355+D356</f>
        <v>4750</v>
      </c>
      <c r="E345" s="126">
        <f>E346+E347+E354+E355+E356</f>
        <v>0</v>
      </c>
      <c r="F345" s="126">
        <f>F346+F347+F354+F355+F356</f>
        <v>4750</v>
      </c>
      <c r="G345" s="126">
        <v>0</v>
      </c>
      <c r="H345" s="126">
        <f>H346+H347+H354+H355+H356</f>
        <v>4750</v>
      </c>
      <c r="I345" s="367"/>
      <c r="J345" s="367"/>
    </row>
    <row r="346" spans="1:10" ht="15">
      <c r="A346" s="147"/>
      <c r="B346" s="124">
        <v>632</v>
      </c>
      <c r="C346" s="125" t="s">
        <v>88</v>
      </c>
      <c r="D346" s="126">
        <v>2050</v>
      </c>
      <c r="E346" s="126">
        <v>0</v>
      </c>
      <c r="F346" s="126">
        <v>2050</v>
      </c>
      <c r="G346" s="126">
        <v>0</v>
      </c>
      <c r="H346" s="126">
        <v>2050</v>
      </c>
      <c r="I346" s="367"/>
      <c r="J346" s="367"/>
    </row>
    <row r="347" spans="1:10" ht="15">
      <c r="A347" s="147"/>
      <c r="B347" s="124">
        <v>633</v>
      </c>
      <c r="C347" s="132" t="s">
        <v>89</v>
      </c>
      <c r="D347" s="126">
        <f>SUM(D348:D353)</f>
        <v>1870</v>
      </c>
      <c r="E347" s="126">
        <f>SUM(E348:E353)</f>
        <v>0</v>
      </c>
      <c r="F347" s="126">
        <f>SUM(F348:F353)</f>
        <v>1870</v>
      </c>
      <c r="G347" s="126">
        <v>0</v>
      </c>
      <c r="H347" s="126">
        <f>SUM(H348:H353)</f>
        <v>1870</v>
      </c>
      <c r="I347" s="367"/>
      <c r="J347" s="367"/>
    </row>
    <row r="348" spans="1:10" ht="14.25">
      <c r="A348" s="160"/>
      <c r="B348" s="133">
        <v>633001</v>
      </c>
      <c r="C348" s="134" t="s">
        <v>90</v>
      </c>
      <c r="D348" s="89">
        <v>250</v>
      </c>
      <c r="E348" s="89">
        <v>0</v>
      </c>
      <c r="F348" s="89">
        <v>250</v>
      </c>
      <c r="G348" s="89">
        <v>0</v>
      </c>
      <c r="H348" s="89">
        <v>250</v>
      </c>
      <c r="I348" s="367"/>
      <c r="J348" s="367"/>
    </row>
    <row r="349" spans="1:10" ht="14.25">
      <c r="A349" s="160"/>
      <c r="B349" s="133">
        <v>633004</v>
      </c>
      <c r="C349" s="134" t="s">
        <v>94</v>
      </c>
      <c r="D349" s="89">
        <v>120</v>
      </c>
      <c r="E349" s="89">
        <v>0</v>
      </c>
      <c r="F349" s="89">
        <v>120</v>
      </c>
      <c r="G349" s="89">
        <v>0</v>
      </c>
      <c r="H349" s="89">
        <v>120</v>
      </c>
      <c r="I349" s="367"/>
      <c r="J349" s="367"/>
    </row>
    <row r="350" spans="1:10" ht="14.25">
      <c r="A350" s="160"/>
      <c r="B350" s="133">
        <v>633006</v>
      </c>
      <c r="C350" s="134" t="s">
        <v>96</v>
      </c>
      <c r="D350" s="89">
        <v>300</v>
      </c>
      <c r="E350" s="89">
        <v>0</v>
      </c>
      <c r="F350" s="89">
        <v>300</v>
      </c>
      <c r="G350" s="89">
        <v>0</v>
      </c>
      <c r="H350" s="89">
        <v>300</v>
      </c>
      <c r="I350" s="367"/>
      <c r="J350" s="367"/>
    </row>
    <row r="351" spans="1:10" ht="14.25">
      <c r="A351" s="160"/>
      <c r="B351" s="133">
        <v>633009</v>
      </c>
      <c r="C351" s="134" t="s">
        <v>97</v>
      </c>
      <c r="D351" s="89">
        <v>10</v>
      </c>
      <c r="E351" s="89">
        <v>0</v>
      </c>
      <c r="F351" s="89">
        <v>10</v>
      </c>
      <c r="G351" s="89">
        <v>0</v>
      </c>
      <c r="H351" s="89">
        <v>10</v>
      </c>
      <c r="I351" s="367"/>
      <c r="J351" s="367"/>
    </row>
    <row r="352" spans="1:10" ht="14.25">
      <c r="A352" s="160"/>
      <c r="B352" s="133">
        <v>633010</v>
      </c>
      <c r="C352" s="134" t="s">
        <v>98</v>
      </c>
      <c r="D352" s="89">
        <v>90</v>
      </c>
      <c r="E352" s="89">
        <v>0</v>
      </c>
      <c r="F352" s="89">
        <v>90</v>
      </c>
      <c r="G352" s="89">
        <v>0</v>
      </c>
      <c r="H352" s="89">
        <v>90</v>
      </c>
      <c r="I352" s="367"/>
      <c r="J352" s="367"/>
    </row>
    <row r="353" spans="1:10" ht="14.25">
      <c r="A353" s="160"/>
      <c r="B353" s="133">
        <v>633011</v>
      </c>
      <c r="C353" s="134" t="s">
        <v>99</v>
      </c>
      <c r="D353" s="89">
        <v>1100</v>
      </c>
      <c r="E353" s="89">
        <v>0</v>
      </c>
      <c r="F353" s="89">
        <v>1100</v>
      </c>
      <c r="G353" s="89">
        <v>0</v>
      </c>
      <c r="H353" s="89">
        <v>1100</v>
      </c>
      <c r="I353" s="367"/>
      <c r="J353" s="367"/>
    </row>
    <row r="354" spans="1:10" ht="15">
      <c r="A354" s="147"/>
      <c r="B354" s="124">
        <v>635</v>
      </c>
      <c r="C354" s="132" t="s">
        <v>105</v>
      </c>
      <c r="D354" s="126">
        <v>450</v>
      </c>
      <c r="E354" s="126">
        <v>0</v>
      </c>
      <c r="F354" s="126">
        <v>450</v>
      </c>
      <c r="G354" s="126">
        <v>0</v>
      </c>
      <c r="H354" s="126">
        <v>450</v>
      </c>
      <c r="I354" s="367"/>
      <c r="J354" s="367"/>
    </row>
    <row r="355" spans="1:10" ht="15">
      <c r="A355" s="147"/>
      <c r="B355" s="124">
        <v>636</v>
      </c>
      <c r="C355" s="132" t="s">
        <v>106</v>
      </c>
      <c r="D355" s="126">
        <v>120</v>
      </c>
      <c r="E355" s="126">
        <v>0</v>
      </c>
      <c r="F355" s="126">
        <v>120</v>
      </c>
      <c r="G355" s="126">
        <v>0</v>
      </c>
      <c r="H355" s="126">
        <v>120</v>
      </c>
      <c r="I355" s="367"/>
      <c r="J355" s="367"/>
    </row>
    <row r="356" spans="1:10" ht="15">
      <c r="A356" s="147"/>
      <c r="B356" s="124">
        <v>637</v>
      </c>
      <c r="C356" s="132" t="s">
        <v>107</v>
      </c>
      <c r="D356" s="126">
        <f>SUM(D357:D361)</f>
        <v>260</v>
      </c>
      <c r="E356" s="126">
        <f>SUM(E357:E361)</f>
        <v>0</v>
      </c>
      <c r="F356" s="126">
        <f>SUM(F357:F361)</f>
        <v>260</v>
      </c>
      <c r="G356" s="126">
        <v>0</v>
      </c>
      <c r="H356" s="126">
        <f>SUM(H357:H361)</f>
        <v>260</v>
      </c>
      <c r="I356" s="367"/>
      <c r="J356" s="367"/>
    </row>
    <row r="357" spans="1:10" ht="14.25">
      <c r="A357" s="160"/>
      <c r="B357" s="133">
        <v>637004</v>
      </c>
      <c r="C357" s="134" t="s">
        <v>112</v>
      </c>
      <c r="D357" s="89">
        <v>80</v>
      </c>
      <c r="E357" s="89">
        <v>0</v>
      </c>
      <c r="F357" s="89">
        <v>80</v>
      </c>
      <c r="G357" s="89">
        <v>0</v>
      </c>
      <c r="H357" s="89">
        <v>80</v>
      </c>
      <c r="I357" s="367"/>
      <c r="J357" s="367"/>
    </row>
    <row r="358" spans="1:10" ht="14.25">
      <c r="A358" s="160"/>
      <c r="B358" s="133">
        <v>637012</v>
      </c>
      <c r="C358" s="134" t="s">
        <v>117</v>
      </c>
      <c r="D358" s="89">
        <v>15</v>
      </c>
      <c r="E358" s="89">
        <v>0</v>
      </c>
      <c r="F358" s="89">
        <v>15</v>
      </c>
      <c r="G358" s="89">
        <v>0</v>
      </c>
      <c r="H358" s="89">
        <v>15</v>
      </c>
      <c r="I358" s="367"/>
      <c r="J358" s="367"/>
    </row>
    <row r="359" spans="1:10" ht="14.25">
      <c r="A359" s="160"/>
      <c r="B359" s="133">
        <v>637015</v>
      </c>
      <c r="C359" s="134" t="s">
        <v>119</v>
      </c>
      <c r="D359" s="89">
        <v>15</v>
      </c>
      <c r="E359" s="89">
        <v>0</v>
      </c>
      <c r="F359" s="89">
        <v>15</v>
      </c>
      <c r="G359" s="89">
        <v>0</v>
      </c>
      <c r="H359" s="89">
        <v>15</v>
      </c>
      <c r="I359" s="367"/>
      <c r="J359" s="367"/>
    </row>
    <row r="360" spans="1:10" ht="14.25">
      <c r="A360" s="160"/>
      <c r="B360" s="133">
        <v>637016</v>
      </c>
      <c r="C360" s="134" t="s">
        <v>120</v>
      </c>
      <c r="D360" s="89">
        <v>120</v>
      </c>
      <c r="E360" s="89">
        <v>0</v>
      </c>
      <c r="F360" s="89">
        <v>120</v>
      </c>
      <c r="G360" s="89">
        <v>0</v>
      </c>
      <c r="H360" s="89">
        <v>120</v>
      </c>
      <c r="I360" s="367"/>
      <c r="J360" s="367"/>
    </row>
    <row r="361" spans="1:10" ht="14.25">
      <c r="A361" s="160"/>
      <c r="B361" s="133">
        <v>637027</v>
      </c>
      <c r="C361" s="134" t="s">
        <v>123</v>
      </c>
      <c r="D361" s="89">
        <v>30</v>
      </c>
      <c r="E361" s="89">
        <v>0</v>
      </c>
      <c r="F361" s="89">
        <v>30</v>
      </c>
      <c r="G361" s="89">
        <v>0</v>
      </c>
      <c r="H361" s="89">
        <v>30</v>
      </c>
      <c r="I361" s="367"/>
      <c r="J361" s="367"/>
    </row>
    <row r="362" spans="1:10" ht="15">
      <c r="A362" s="147"/>
      <c r="B362" s="124">
        <v>640</v>
      </c>
      <c r="C362" s="125" t="s">
        <v>125</v>
      </c>
      <c r="D362" s="126">
        <f>SUM(D363:D364)</f>
        <v>120</v>
      </c>
      <c r="E362" s="126">
        <f>SUM(E363:E364)</f>
        <v>0</v>
      </c>
      <c r="F362" s="126">
        <f>SUM(F363:F364)</f>
        <v>120</v>
      </c>
      <c r="G362" s="126">
        <v>0</v>
      </c>
      <c r="H362" s="126">
        <f>SUM(H363:H364)</f>
        <v>120</v>
      </c>
      <c r="I362" s="367"/>
      <c r="J362" s="367"/>
    </row>
    <row r="363" spans="1:10" ht="14.25">
      <c r="A363" s="160"/>
      <c r="B363" s="133">
        <v>642013</v>
      </c>
      <c r="C363" s="134" t="s">
        <v>129</v>
      </c>
      <c r="D363" s="89">
        <v>95</v>
      </c>
      <c r="E363" s="89">
        <v>0</v>
      </c>
      <c r="F363" s="89">
        <v>95</v>
      </c>
      <c r="G363" s="89">
        <v>0</v>
      </c>
      <c r="H363" s="89">
        <v>95</v>
      </c>
      <c r="I363" s="367"/>
      <c r="J363" s="367"/>
    </row>
    <row r="364" spans="1:10" ht="14.25">
      <c r="A364" s="160"/>
      <c r="B364" s="133">
        <v>642015</v>
      </c>
      <c r="C364" s="134" t="s">
        <v>130</v>
      </c>
      <c r="D364" s="89">
        <v>25</v>
      </c>
      <c r="E364" s="89">
        <v>0</v>
      </c>
      <c r="F364" s="89">
        <v>25</v>
      </c>
      <c r="G364" s="89">
        <v>0</v>
      </c>
      <c r="H364" s="89">
        <v>25</v>
      </c>
      <c r="I364" s="367"/>
      <c r="J364" s="367"/>
    </row>
    <row r="365" spans="1:31" s="333" customFormat="1" ht="15">
      <c r="A365" s="239" t="s">
        <v>206</v>
      </c>
      <c r="B365" s="229" t="s">
        <v>207</v>
      </c>
      <c r="C365" s="230"/>
      <c r="D365" s="228">
        <f>D366</f>
        <v>105010</v>
      </c>
      <c r="E365" s="228">
        <f>E366</f>
        <v>0</v>
      </c>
      <c r="F365" s="228">
        <f>F366</f>
        <v>105010</v>
      </c>
      <c r="G365" s="228">
        <v>2060</v>
      </c>
      <c r="H365" s="228">
        <f>H366</f>
        <v>107070</v>
      </c>
      <c r="I365" s="367"/>
      <c r="J365" s="367"/>
      <c r="K365" s="332"/>
      <c r="L365" s="332"/>
      <c r="M365" s="332"/>
      <c r="N365" s="332"/>
      <c r="O365" s="332"/>
      <c r="P365" s="332"/>
      <c r="Q365" s="332"/>
      <c r="R365" s="332"/>
      <c r="S365" s="332"/>
      <c r="T365" s="332"/>
      <c r="U365" s="332"/>
      <c r="V365" s="332"/>
      <c r="W365" s="332"/>
      <c r="X365" s="332"/>
      <c r="Y365" s="332"/>
      <c r="Z365" s="332"/>
      <c r="AA365" s="332"/>
      <c r="AB365" s="332"/>
      <c r="AC365" s="332"/>
      <c r="AD365" s="332"/>
      <c r="AE365" s="332"/>
    </row>
    <row r="366" spans="1:10" ht="15">
      <c r="A366" s="147"/>
      <c r="B366" s="127">
        <v>641</v>
      </c>
      <c r="C366" s="125" t="s">
        <v>57</v>
      </c>
      <c r="D366" s="126">
        <f>SUM(D367)</f>
        <v>105010</v>
      </c>
      <c r="E366" s="126">
        <f>SUM(E367)</f>
        <v>0</v>
      </c>
      <c r="F366" s="126">
        <f>SUM(F367)</f>
        <v>105010</v>
      </c>
      <c r="G366" s="126">
        <v>2060</v>
      </c>
      <c r="H366" s="126">
        <f>SUM(H367)</f>
        <v>107070</v>
      </c>
      <c r="I366" s="367"/>
      <c r="J366" s="367"/>
    </row>
    <row r="367" spans="1:10" ht="14.25">
      <c r="A367" s="160"/>
      <c r="B367" s="133">
        <v>641006</v>
      </c>
      <c r="C367" s="134" t="s">
        <v>167</v>
      </c>
      <c r="D367" s="89">
        <f>84044+12132+8834</f>
        <v>105010</v>
      </c>
      <c r="E367" s="89">
        <v>0</v>
      </c>
      <c r="F367" s="89">
        <f>84044+12132+8834</f>
        <v>105010</v>
      </c>
      <c r="G367" s="89">
        <f>2130-70</f>
        <v>2060</v>
      </c>
      <c r="H367" s="89">
        <f>G367+F367</f>
        <v>107070</v>
      </c>
      <c r="I367" s="367"/>
      <c r="J367" s="367"/>
    </row>
    <row r="368" spans="1:31" s="333" customFormat="1" ht="15">
      <c r="A368" s="239" t="s">
        <v>306</v>
      </c>
      <c r="B368" s="229" t="s">
        <v>307</v>
      </c>
      <c r="C368" s="230"/>
      <c r="D368" s="228">
        <f>D369</f>
        <v>275499</v>
      </c>
      <c r="E368" s="228">
        <f>E369</f>
        <v>0</v>
      </c>
      <c r="F368" s="228">
        <f>F369</f>
        <v>275499</v>
      </c>
      <c r="G368" s="228">
        <f>G369</f>
        <v>12077</v>
      </c>
      <c r="H368" s="228">
        <f>H369</f>
        <v>287576</v>
      </c>
      <c r="I368" s="367"/>
      <c r="J368" s="367"/>
      <c r="K368" s="332"/>
      <c r="L368" s="332"/>
      <c r="M368" s="332"/>
      <c r="N368" s="332"/>
      <c r="O368" s="332"/>
      <c r="P368" s="332"/>
      <c r="Q368" s="332"/>
      <c r="R368" s="332"/>
      <c r="S368" s="332"/>
      <c r="T368" s="332"/>
      <c r="U368" s="332"/>
      <c r="V368" s="332"/>
      <c r="W368" s="332"/>
      <c r="X368" s="332"/>
      <c r="Y368" s="332"/>
      <c r="Z368" s="332"/>
      <c r="AA368" s="332"/>
      <c r="AB368" s="332"/>
      <c r="AC368" s="332"/>
      <c r="AD368" s="332"/>
      <c r="AE368" s="332"/>
    </row>
    <row r="369" spans="1:10" ht="15">
      <c r="A369" s="147"/>
      <c r="B369" s="127">
        <v>641</v>
      </c>
      <c r="C369" s="125" t="s">
        <v>57</v>
      </c>
      <c r="D369" s="126">
        <f>SUM(D370:D373)</f>
        <v>275499</v>
      </c>
      <c r="E369" s="126">
        <f>SUM(E370:E373)</f>
        <v>0</v>
      </c>
      <c r="F369" s="126">
        <f>SUM(F370:F373)</f>
        <v>275499</v>
      </c>
      <c r="G369" s="126">
        <f>SUM(G370:G373)</f>
        <v>12077</v>
      </c>
      <c r="H369" s="126">
        <f>G369+F369</f>
        <v>287576</v>
      </c>
      <c r="I369" s="367"/>
      <c r="J369" s="367"/>
    </row>
    <row r="370" spans="1:10" ht="14.25">
      <c r="A370" s="160"/>
      <c r="B370" s="133">
        <v>641006</v>
      </c>
      <c r="C370" s="134" t="s">
        <v>168</v>
      </c>
      <c r="D370" s="89">
        <f>25617+4145</f>
        <v>29762</v>
      </c>
      <c r="E370" s="89">
        <v>0</v>
      </c>
      <c r="F370" s="89">
        <f>25617+4145</f>
        <v>29762</v>
      </c>
      <c r="G370" s="89">
        <v>-800</v>
      </c>
      <c r="H370" s="89">
        <v>28962</v>
      </c>
      <c r="I370" s="367"/>
      <c r="J370" s="367"/>
    </row>
    <row r="371" spans="1:10" ht="14.25">
      <c r="A371" s="160"/>
      <c r="B371" s="133">
        <v>641006</v>
      </c>
      <c r="C371" s="134" t="s">
        <v>169</v>
      </c>
      <c r="D371" s="89">
        <f>23130+1807</f>
        <v>24937</v>
      </c>
      <c r="E371" s="89">
        <v>0</v>
      </c>
      <c r="F371" s="89">
        <f>23130+1807</f>
        <v>24937</v>
      </c>
      <c r="G371" s="89">
        <v>0</v>
      </c>
      <c r="H371" s="89">
        <f>23130+1807</f>
        <v>24937</v>
      </c>
      <c r="I371" s="367"/>
      <c r="J371" s="367"/>
    </row>
    <row r="372" spans="1:10" ht="15">
      <c r="A372" s="147"/>
      <c r="B372" s="133">
        <v>641006</v>
      </c>
      <c r="C372" s="134" t="s">
        <v>170</v>
      </c>
      <c r="D372" s="146">
        <f>200000+20000</f>
        <v>220000</v>
      </c>
      <c r="E372" s="146">
        <v>0</v>
      </c>
      <c r="F372" s="146">
        <f>200000+20000</f>
        <v>220000</v>
      </c>
      <c r="G372" s="146">
        <f>2576+10301</f>
        <v>12877</v>
      </c>
      <c r="H372" s="146">
        <f>F372+G372</f>
        <v>232877</v>
      </c>
      <c r="I372" s="367"/>
      <c r="J372" s="367"/>
    </row>
    <row r="373" spans="1:10" ht="15">
      <c r="A373" s="147"/>
      <c r="B373" s="133">
        <v>642001</v>
      </c>
      <c r="C373" s="134" t="s">
        <v>126</v>
      </c>
      <c r="D373" s="146">
        <v>800</v>
      </c>
      <c r="E373" s="146">
        <v>0</v>
      </c>
      <c r="F373" s="146">
        <v>800</v>
      </c>
      <c r="G373" s="146">
        <v>0</v>
      </c>
      <c r="H373" s="146">
        <v>800</v>
      </c>
      <c r="I373" s="367"/>
      <c r="J373" s="367"/>
    </row>
    <row r="374" spans="1:31" s="333" customFormat="1" ht="15">
      <c r="A374" s="239" t="s">
        <v>308</v>
      </c>
      <c r="B374" s="229" t="s">
        <v>309</v>
      </c>
      <c r="C374" s="232"/>
      <c r="D374" s="228">
        <f aca="true" t="shared" si="11" ref="D374:H375">D375</f>
        <v>39996</v>
      </c>
      <c r="E374" s="228">
        <f t="shared" si="11"/>
        <v>0</v>
      </c>
      <c r="F374" s="228">
        <f t="shared" si="11"/>
        <v>39996</v>
      </c>
      <c r="G374" s="228">
        <v>-100</v>
      </c>
      <c r="H374" s="228">
        <f t="shared" si="11"/>
        <v>39896</v>
      </c>
      <c r="I374" s="367"/>
      <c r="J374" s="367"/>
      <c r="K374" s="332"/>
      <c r="L374" s="332"/>
      <c r="M374" s="332"/>
      <c r="N374" s="332"/>
      <c r="O374" s="332"/>
      <c r="P374" s="332"/>
      <c r="Q374" s="332"/>
      <c r="R374" s="332"/>
      <c r="S374" s="332"/>
      <c r="T374" s="332"/>
      <c r="U374" s="332"/>
      <c r="V374" s="332"/>
      <c r="W374" s="332"/>
      <c r="X374" s="332"/>
      <c r="Y374" s="332"/>
      <c r="Z374" s="332"/>
      <c r="AA374" s="332"/>
      <c r="AB374" s="332"/>
      <c r="AC374" s="332"/>
      <c r="AD374" s="332"/>
      <c r="AE374" s="332"/>
    </row>
    <row r="375" spans="1:10" ht="15">
      <c r="A375" s="147"/>
      <c r="B375" s="127">
        <v>641</v>
      </c>
      <c r="C375" s="125" t="s">
        <v>57</v>
      </c>
      <c r="D375" s="126">
        <f t="shared" si="11"/>
        <v>39996</v>
      </c>
      <c r="E375" s="126">
        <f t="shared" si="11"/>
        <v>0</v>
      </c>
      <c r="F375" s="126">
        <f t="shared" si="11"/>
        <v>39996</v>
      </c>
      <c r="G375" s="126">
        <v>-100</v>
      </c>
      <c r="H375" s="126">
        <f t="shared" si="11"/>
        <v>39896</v>
      </c>
      <c r="I375" s="367"/>
      <c r="J375" s="367"/>
    </row>
    <row r="376" spans="1:10" ht="14.25">
      <c r="A376" s="160"/>
      <c r="B376" s="133">
        <v>641006</v>
      </c>
      <c r="C376" s="134" t="s">
        <v>171</v>
      </c>
      <c r="D376" s="89">
        <f>35500+4496</f>
        <v>39996</v>
      </c>
      <c r="E376" s="89">
        <v>0</v>
      </c>
      <c r="F376" s="89">
        <f>35500+4496</f>
        <v>39996</v>
      </c>
      <c r="G376" s="89">
        <v>-100</v>
      </c>
      <c r="H376" s="89">
        <f>F376+G376</f>
        <v>39896</v>
      </c>
      <c r="I376" s="367"/>
      <c r="J376" s="367"/>
    </row>
    <row r="377" spans="1:31" s="333" customFormat="1" ht="15">
      <c r="A377" s="239" t="s">
        <v>310</v>
      </c>
      <c r="B377" s="229" t="s">
        <v>311</v>
      </c>
      <c r="C377" s="232"/>
      <c r="D377" s="228">
        <f aca="true" t="shared" si="12" ref="D377:H378">D378</f>
        <v>34035</v>
      </c>
      <c r="E377" s="228">
        <f t="shared" si="12"/>
        <v>0</v>
      </c>
      <c r="F377" s="228">
        <f t="shared" si="12"/>
        <v>34035</v>
      </c>
      <c r="G377" s="228">
        <v>2742</v>
      </c>
      <c r="H377" s="228">
        <f t="shared" si="12"/>
        <v>36777</v>
      </c>
      <c r="I377" s="367"/>
      <c r="J377" s="367"/>
      <c r="K377" s="332"/>
      <c r="L377" s="332"/>
      <c r="M377" s="332"/>
      <c r="N377" s="332"/>
      <c r="O377" s="332"/>
      <c r="P377" s="332"/>
      <c r="Q377" s="332"/>
      <c r="R377" s="332"/>
      <c r="S377" s="332"/>
      <c r="T377" s="332"/>
      <c r="U377" s="332"/>
      <c r="V377" s="332"/>
      <c r="W377" s="332"/>
      <c r="X377" s="332"/>
      <c r="Y377" s="332"/>
      <c r="Z377" s="332"/>
      <c r="AA377" s="332"/>
      <c r="AB377" s="332"/>
      <c r="AC377" s="332"/>
      <c r="AD377" s="332"/>
      <c r="AE377" s="332"/>
    </row>
    <row r="378" spans="1:10" ht="15">
      <c r="A378" s="147"/>
      <c r="B378" s="127">
        <v>641</v>
      </c>
      <c r="C378" s="125" t="s">
        <v>57</v>
      </c>
      <c r="D378" s="126">
        <f t="shared" si="12"/>
        <v>34035</v>
      </c>
      <c r="E378" s="126">
        <f t="shared" si="12"/>
        <v>0</v>
      </c>
      <c r="F378" s="126">
        <f t="shared" si="12"/>
        <v>34035</v>
      </c>
      <c r="G378" s="126">
        <v>2742</v>
      </c>
      <c r="H378" s="126">
        <f t="shared" si="12"/>
        <v>36777</v>
      </c>
      <c r="I378" s="367"/>
      <c r="J378" s="367"/>
    </row>
    <row r="379" spans="1:10" ht="14.25">
      <c r="A379" s="160"/>
      <c r="B379" s="133">
        <v>641006</v>
      </c>
      <c r="C379" s="134" t="s">
        <v>172</v>
      </c>
      <c r="D379" s="89">
        <f>11300+22735</f>
        <v>34035</v>
      </c>
      <c r="E379" s="89">
        <v>0</v>
      </c>
      <c r="F379" s="89">
        <f>11300+22735</f>
        <v>34035</v>
      </c>
      <c r="G379" s="89">
        <v>2742</v>
      </c>
      <c r="H379" s="89">
        <f>G379+F379</f>
        <v>36777</v>
      </c>
      <c r="I379" s="367"/>
      <c r="J379" s="367"/>
    </row>
    <row r="380" spans="1:31" s="333" customFormat="1" ht="15">
      <c r="A380" s="239" t="s">
        <v>312</v>
      </c>
      <c r="B380" s="229" t="s">
        <v>313</v>
      </c>
      <c r="C380" s="232"/>
      <c r="D380" s="228">
        <f aca="true" t="shared" si="13" ref="D380:H381">SUM(D381)</f>
        <v>4500</v>
      </c>
      <c r="E380" s="228">
        <f t="shared" si="13"/>
        <v>0</v>
      </c>
      <c r="F380" s="228">
        <f t="shared" si="13"/>
        <v>4500</v>
      </c>
      <c r="G380" s="228">
        <v>0</v>
      </c>
      <c r="H380" s="228">
        <f t="shared" si="13"/>
        <v>4500</v>
      </c>
      <c r="I380" s="367"/>
      <c r="J380" s="367"/>
      <c r="K380" s="332"/>
      <c r="L380" s="332"/>
      <c r="M380" s="332"/>
      <c r="N380" s="332"/>
      <c r="O380" s="332"/>
      <c r="P380" s="332"/>
      <c r="Q380" s="332"/>
      <c r="R380" s="332"/>
      <c r="S380" s="332"/>
      <c r="T380" s="332"/>
      <c r="U380" s="332"/>
      <c r="V380" s="332"/>
      <c r="W380" s="332"/>
      <c r="X380" s="332"/>
      <c r="Y380" s="332"/>
      <c r="Z380" s="332"/>
      <c r="AA380" s="332"/>
      <c r="AB380" s="332"/>
      <c r="AC380" s="332"/>
      <c r="AD380" s="332"/>
      <c r="AE380" s="332"/>
    </row>
    <row r="381" spans="1:10" ht="15">
      <c r="A381" s="147"/>
      <c r="B381" s="127">
        <v>641</v>
      </c>
      <c r="C381" s="125" t="s">
        <v>57</v>
      </c>
      <c r="D381" s="126">
        <f t="shared" si="13"/>
        <v>4500</v>
      </c>
      <c r="E381" s="126">
        <f t="shared" si="13"/>
        <v>0</v>
      </c>
      <c r="F381" s="126">
        <f t="shared" si="13"/>
        <v>4500</v>
      </c>
      <c r="G381" s="126">
        <v>0</v>
      </c>
      <c r="H381" s="126">
        <f t="shared" si="13"/>
        <v>4500</v>
      </c>
      <c r="I381" s="367"/>
      <c r="J381" s="367"/>
    </row>
    <row r="382" spans="1:10" ht="14.25">
      <c r="A382" s="160"/>
      <c r="B382" s="133">
        <v>641006</v>
      </c>
      <c r="C382" s="134" t="s">
        <v>173</v>
      </c>
      <c r="D382" s="89">
        <v>4500</v>
      </c>
      <c r="E382" s="89">
        <v>0</v>
      </c>
      <c r="F382" s="89">
        <v>4500</v>
      </c>
      <c r="G382" s="89">
        <v>0</v>
      </c>
      <c r="H382" s="89">
        <v>4500</v>
      </c>
      <c r="I382" s="367"/>
      <c r="J382" s="367"/>
    </row>
    <row r="383" spans="1:31" s="333" customFormat="1" ht="15">
      <c r="A383" s="239" t="s">
        <v>314</v>
      </c>
      <c r="B383" s="229" t="s">
        <v>315</v>
      </c>
      <c r="C383" s="232"/>
      <c r="D383" s="228">
        <f>D384+D385+D386+D408</f>
        <v>10216</v>
      </c>
      <c r="E383" s="228">
        <f>E384+E385+E386+E408</f>
        <v>0</v>
      </c>
      <c r="F383" s="228">
        <f>F384+F385+F386+F408</f>
        <v>10216</v>
      </c>
      <c r="G383" s="228">
        <v>0</v>
      </c>
      <c r="H383" s="228">
        <f>H384+H385+H386+H408</f>
        <v>10216</v>
      </c>
      <c r="I383" s="367"/>
      <c r="J383" s="367"/>
      <c r="K383" s="332"/>
      <c r="L383" s="332"/>
      <c r="M383" s="332"/>
      <c r="N383" s="332"/>
      <c r="O383" s="332"/>
      <c r="P383" s="332"/>
      <c r="Q383" s="332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  <c r="AB383" s="332"/>
      <c r="AC383" s="332"/>
      <c r="AD383" s="332"/>
      <c r="AE383" s="332"/>
    </row>
    <row r="384" spans="1:10" ht="15">
      <c r="A384" s="147"/>
      <c r="B384" s="124">
        <v>610</v>
      </c>
      <c r="C384" s="125" t="s">
        <v>84</v>
      </c>
      <c r="D384" s="126">
        <v>2050</v>
      </c>
      <c r="E384" s="126">
        <v>0</v>
      </c>
      <c r="F384" s="126">
        <v>2050</v>
      </c>
      <c r="G384" s="126">
        <v>0</v>
      </c>
      <c r="H384" s="126">
        <v>2050</v>
      </c>
      <c r="I384" s="367"/>
      <c r="J384" s="367"/>
    </row>
    <row r="385" spans="1:10" ht="15">
      <c r="A385" s="160"/>
      <c r="B385" s="127">
        <v>620</v>
      </c>
      <c r="C385" s="125" t="s">
        <v>85</v>
      </c>
      <c r="D385" s="126">
        <v>850</v>
      </c>
      <c r="E385" s="126">
        <v>0</v>
      </c>
      <c r="F385" s="126">
        <v>850</v>
      </c>
      <c r="G385" s="126">
        <v>0</v>
      </c>
      <c r="H385" s="126">
        <v>850</v>
      </c>
      <c r="I385" s="367"/>
      <c r="J385" s="367"/>
    </row>
    <row r="386" spans="1:10" ht="15">
      <c r="A386" s="147"/>
      <c r="B386" s="124">
        <v>630</v>
      </c>
      <c r="C386" s="132" t="s">
        <v>86</v>
      </c>
      <c r="D386" s="126">
        <f>D387+D388+D395+D398+D397+D399</f>
        <v>7291</v>
      </c>
      <c r="E386" s="126">
        <f>E387+E388+E395+E398+E397+E399</f>
        <v>0</v>
      </c>
      <c r="F386" s="126">
        <f>F387+F388+F395+F398+F397+F399</f>
        <v>7291</v>
      </c>
      <c r="G386" s="126">
        <v>0</v>
      </c>
      <c r="H386" s="126">
        <f>H387+H388+H395+H398+H397+H399</f>
        <v>7291</v>
      </c>
      <c r="I386" s="367"/>
      <c r="J386" s="367"/>
    </row>
    <row r="387" spans="1:10" ht="15">
      <c r="A387" s="147"/>
      <c r="B387" s="124">
        <v>632</v>
      </c>
      <c r="C387" s="125" t="s">
        <v>88</v>
      </c>
      <c r="D387" s="126">
        <v>1700</v>
      </c>
      <c r="E387" s="126">
        <v>0</v>
      </c>
      <c r="F387" s="126">
        <v>1700</v>
      </c>
      <c r="G387" s="126">
        <v>0</v>
      </c>
      <c r="H387" s="126">
        <v>1700</v>
      </c>
      <c r="I387" s="367"/>
      <c r="J387" s="367"/>
    </row>
    <row r="388" spans="1:10" ht="15">
      <c r="A388" s="147"/>
      <c r="B388" s="124">
        <v>633</v>
      </c>
      <c r="C388" s="132" t="s">
        <v>89</v>
      </c>
      <c r="D388" s="126">
        <f>SUM(D389:D394)</f>
        <v>5000</v>
      </c>
      <c r="E388" s="126">
        <f>SUM(E389:E394)</f>
        <v>0</v>
      </c>
      <c r="F388" s="126">
        <f>SUM(F389:F394)</f>
        <v>5000</v>
      </c>
      <c r="G388" s="126">
        <v>0</v>
      </c>
      <c r="H388" s="126">
        <f>SUM(H389:H394)</f>
        <v>5000</v>
      </c>
      <c r="I388" s="367"/>
      <c r="J388" s="367"/>
    </row>
    <row r="389" spans="1:10" ht="14.25">
      <c r="A389" s="160"/>
      <c r="B389" s="133">
        <v>633001</v>
      </c>
      <c r="C389" s="134" t="s">
        <v>90</v>
      </c>
      <c r="D389" s="89">
        <v>500</v>
      </c>
      <c r="E389" s="89">
        <v>0</v>
      </c>
      <c r="F389" s="89">
        <v>500</v>
      </c>
      <c r="G389" s="89">
        <v>0</v>
      </c>
      <c r="H389" s="89">
        <v>500</v>
      </c>
      <c r="I389" s="367"/>
      <c r="J389" s="367"/>
    </row>
    <row r="390" spans="1:10" ht="14.25">
      <c r="A390" s="160"/>
      <c r="B390" s="133">
        <v>633004</v>
      </c>
      <c r="C390" s="134" t="s">
        <v>94</v>
      </c>
      <c r="D390" s="89">
        <v>250</v>
      </c>
      <c r="E390" s="89">
        <v>0</v>
      </c>
      <c r="F390" s="89">
        <v>250</v>
      </c>
      <c r="G390" s="89">
        <v>0</v>
      </c>
      <c r="H390" s="89">
        <v>250</v>
      </c>
      <c r="I390" s="367"/>
      <c r="J390" s="367"/>
    </row>
    <row r="391" spans="1:10" ht="14.25">
      <c r="A391" s="160"/>
      <c r="B391" s="133">
        <v>633006</v>
      </c>
      <c r="C391" s="134" t="s">
        <v>96</v>
      </c>
      <c r="D391" s="89">
        <v>150</v>
      </c>
      <c r="E391" s="89">
        <v>0</v>
      </c>
      <c r="F391" s="89">
        <v>150</v>
      </c>
      <c r="G391" s="89">
        <v>0</v>
      </c>
      <c r="H391" s="89">
        <v>150</v>
      </c>
      <c r="I391" s="367"/>
      <c r="J391" s="367"/>
    </row>
    <row r="392" spans="1:10" ht="14.25">
      <c r="A392" s="160"/>
      <c r="B392" s="133">
        <v>633009</v>
      </c>
      <c r="C392" s="134" t="s">
        <v>97</v>
      </c>
      <c r="D392" s="89">
        <v>10</v>
      </c>
      <c r="E392" s="89">
        <v>0</v>
      </c>
      <c r="F392" s="89">
        <v>10</v>
      </c>
      <c r="G392" s="89">
        <v>0</v>
      </c>
      <c r="H392" s="89">
        <v>10</v>
      </c>
      <c r="I392" s="367"/>
      <c r="J392" s="367"/>
    </row>
    <row r="393" spans="1:10" ht="14.25">
      <c r="A393" s="160"/>
      <c r="B393" s="133">
        <v>633010</v>
      </c>
      <c r="C393" s="134" t="s">
        <v>98</v>
      </c>
      <c r="D393" s="89">
        <v>90</v>
      </c>
      <c r="E393" s="89">
        <v>0</v>
      </c>
      <c r="F393" s="89">
        <v>90</v>
      </c>
      <c r="G393" s="89">
        <v>0</v>
      </c>
      <c r="H393" s="89">
        <v>90</v>
      </c>
      <c r="I393" s="367"/>
      <c r="J393" s="367"/>
    </row>
    <row r="394" spans="1:10" ht="14.25">
      <c r="A394" s="160"/>
      <c r="B394" s="133">
        <v>633011</v>
      </c>
      <c r="C394" s="134" t="s">
        <v>99</v>
      </c>
      <c r="D394" s="89">
        <v>4000</v>
      </c>
      <c r="E394" s="89">
        <v>0</v>
      </c>
      <c r="F394" s="89">
        <v>4000</v>
      </c>
      <c r="G394" s="89">
        <v>0</v>
      </c>
      <c r="H394" s="89">
        <v>4000</v>
      </c>
      <c r="I394" s="367"/>
      <c r="J394" s="367"/>
    </row>
    <row r="395" spans="1:10" ht="15.75" thickBot="1">
      <c r="A395" s="247"/>
      <c r="B395" s="219">
        <v>634</v>
      </c>
      <c r="C395" s="216" t="s">
        <v>103</v>
      </c>
      <c r="D395" s="197">
        <v>55</v>
      </c>
      <c r="E395" s="197">
        <v>0</v>
      </c>
      <c r="F395" s="197">
        <v>55</v>
      </c>
      <c r="G395" s="197">
        <v>0</v>
      </c>
      <c r="H395" s="197">
        <v>55</v>
      </c>
      <c r="I395" s="367"/>
      <c r="J395" s="367"/>
    </row>
    <row r="396" spans="1:10" ht="16.5" thickBot="1">
      <c r="A396" s="248"/>
      <c r="B396" s="220"/>
      <c r="C396" s="150"/>
      <c r="D396" s="151"/>
      <c r="E396" s="151"/>
      <c r="F396" s="8"/>
      <c r="G396" s="151"/>
      <c r="H396" s="8" t="s">
        <v>244</v>
      </c>
      <c r="I396" s="367"/>
      <c r="J396" s="367"/>
    </row>
    <row r="397" spans="1:10" ht="15">
      <c r="A397" s="249"/>
      <c r="B397" s="213">
        <v>635</v>
      </c>
      <c r="C397" s="214" t="s">
        <v>105</v>
      </c>
      <c r="D397" s="215">
        <v>195</v>
      </c>
      <c r="E397" s="215">
        <v>0</v>
      </c>
      <c r="F397" s="215">
        <v>195</v>
      </c>
      <c r="G397" s="215">
        <v>0</v>
      </c>
      <c r="H397" s="215">
        <v>195</v>
      </c>
      <c r="I397" s="367"/>
      <c r="J397" s="367"/>
    </row>
    <row r="398" spans="1:10" ht="15">
      <c r="A398" s="147"/>
      <c r="B398" s="124">
        <v>636</v>
      </c>
      <c r="C398" s="132" t="s">
        <v>106</v>
      </c>
      <c r="D398" s="126">
        <v>100</v>
      </c>
      <c r="E398" s="126">
        <v>0</v>
      </c>
      <c r="F398" s="126">
        <v>100</v>
      </c>
      <c r="G398" s="126">
        <v>0</v>
      </c>
      <c r="H398" s="126">
        <v>100</v>
      </c>
      <c r="I398" s="367"/>
      <c r="J398" s="367"/>
    </row>
    <row r="399" spans="1:10" ht="15">
      <c r="A399" s="147"/>
      <c r="B399" s="124">
        <v>637</v>
      </c>
      <c r="C399" s="132" t="s">
        <v>107</v>
      </c>
      <c r="D399" s="126">
        <f>SUM(D400:D407)</f>
        <v>241</v>
      </c>
      <c r="E399" s="126">
        <f>SUM(E400:E407)</f>
        <v>0</v>
      </c>
      <c r="F399" s="126">
        <f>SUM(F400:F407)</f>
        <v>241</v>
      </c>
      <c r="G399" s="126">
        <v>0</v>
      </c>
      <c r="H399" s="126">
        <f>SUM(H400:H407)</f>
        <v>241</v>
      </c>
      <c r="I399" s="367"/>
      <c r="J399" s="367"/>
    </row>
    <row r="400" spans="1:10" ht="14.25">
      <c r="A400" s="160"/>
      <c r="B400" s="133">
        <v>637002</v>
      </c>
      <c r="C400" s="136" t="s">
        <v>174</v>
      </c>
      <c r="D400" s="89">
        <v>50</v>
      </c>
      <c r="E400" s="89">
        <v>0</v>
      </c>
      <c r="F400" s="89">
        <v>50</v>
      </c>
      <c r="G400" s="89">
        <v>0</v>
      </c>
      <c r="H400" s="89">
        <v>50</v>
      </c>
      <c r="I400" s="367"/>
      <c r="J400" s="367"/>
    </row>
    <row r="401" spans="1:10" ht="14.25">
      <c r="A401" s="160"/>
      <c r="B401" s="133">
        <v>637004</v>
      </c>
      <c r="C401" s="134" t="s">
        <v>112</v>
      </c>
      <c r="D401" s="89">
        <v>40</v>
      </c>
      <c r="E401" s="89">
        <v>0</v>
      </c>
      <c r="F401" s="89">
        <v>40</v>
      </c>
      <c r="G401" s="89">
        <v>0</v>
      </c>
      <c r="H401" s="89">
        <v>40</v>
      </c>
      <c r="I401" s="367"/>
      <c r="J401" s="367"/>
    </row>
    <row r="402" spans="1:10" ht="14.25">
      <c r="A402" s="160"/>
      <c r="B402" s="133">
        <v>637011</v>
      </c>
      <c r="C402" s="134" t="s">
        <v>175</v>
      </c>
      <c r="D402" s="89">
        <v>1</v>
      </c>
      <c r="E402" s="89">
        <v>0</v>
      </c>
      <c r="F402" s="89">
        <v>1</v>
      </c>
      <c r="G402" s="89">
        <v>0</v>
      </c>
      <c r="H402" s="89">
        <v>1</v>
      </c>
      <c r="I402" s="367"/>
      <c r="J402" s="367"/>
    </row>
    <row r="403" spans="1:10" ht="14.25">
      <c r="A403" s="160"/>
      <c r="B403" s="133">
        <v>637012</v>
      </c>
      <c r="C403" s="134" t="s">
        <v>117</v>
      </c>
      <c r="D403" s="89">
        <v>50</v>
      </c>
      <c r="E403" s="89">
        <v>0</v>
      </c>
      <c r="F403" s="89">
        <v>50</v>
      </c>
      <c r="G403" s="89">
        <v>0</v>
      </c>
      <c r="H403" s="89">
        <v>50</v>
      </c>
      <c r="I403" s="367"/>
      <c r="J403" s="367"/>
    </row>
    <row r="404" spans="1:10" ht="14.25">
      <c r="A404" s="160"/>
      <c r="B404" s="133">
        <v>637014</v>
      </c>
      <c r="C404" s="134" t="s">
        <v>118</v>
      </c>
      <c r="D404" s="89">
        <v>30</v>
      </c>
      <c r="E404" s="89">
        <v>0</v>
      </c>
      <c r="F404" s="89">
        <v>30</v>
      </c>
      <c r="G404" s="89">
        <v>0</v>
      </c>
      <c r="H404" s="89">
        <v>30</v>
      </c>
      <c r="I404" s="367"/>
      <c r="J404" s="367"/>
    </row>
    <row r="405" spans="1:10" ht="14.25">
      <c r="A405" s="160"/>
      <c r="B405" s="133">
        <v>637015</v>
      </c>
      <c r="C405" s="134" t="s">
        <v>119</v>
      </c>
      <c r="D405" s="89">
        <v>10</v>
      </c>
      <c r="E405" s="89">
        <v>0</v>
      </c>
      <c r="F405" s="89">
        <v>10</v>
      </c>
      <c r="G405" s="89">
        <v>0</v>
      </c>
      <c r="H405" s="89">
        <v>10</v>
      </c>
      <c r="I405" s="367"/>
      <c r="J405" s="367"/>
    </row>
    <row r="406" spans="1:10" ht="14.25">
      <c r="A406" s="160"/>
      <c r="B406" s="133">
        <v>637016</v>
      </c>
      <c r="C406" s="134" t="s">
        <v>120</v>
      </c>
      <c r="D406" s="89">
        <v>30</v>
      </c>
      <c r="E406" s="89">
        <v>0</v>
      </c>
      <c r="F406" s="89">
        <v>30</v>
      </c>
      <c r="G406" s="89">
        <v>0</v>
      </c>
      <c r="H406" s="89">
        <v>30</v>
      </c>
      <c r="I406" s="367"/>
      <c r="J406" s="367"/>
    </row>
    <row r="407" spans="1:10" ht="14.25">
      <c r="A407" s="160"/>
      <c r="B407" s="133">
        <v>637027</v>
      </c>
      <c r="C407" s="134" t="s">
        <v>123</v>
      </c>
      <c r="D407" s="89">
        <v>30</v>
      </c>
      <c r="E407" s="89">
        <v>0</v>
      </c>
      <c r="F407" s="89">
        <v>30</v>
      </c>
      <c r="G407" s="89">
        <v>0</v>
      </c>
      <c r="H407" s="89">
        <v>30</v>
      </c>
      <c r="I407" s="367"/>
      <c r="J407" s="367"/>
    </row>
    <row r="408" spans="1:10" ht="15">
      <c r="A408" s="147"/>
      <c r="B408" s="124">
        <v>640</v>
      </c>
      <c r="C408" s="125" t="s">
        <v>125</v>
      </c>
      <c r="D408" s="126">
        <f>SUM(D409:D410)</f>
        <v>25</v>
      </c>
      <c r="E408" s="126">
        <f>SUM(E409:E410)</f>
        <v>0</v>
      </c>
      <c r="F408" s="126">
        <f>SUM(F409:F410)</f>
        <v>25</v>
      </c>
      <c r="G408" s="126">
        <v>0</v>
      </c>
      <c r="H408" s="126">
        <f>SUM(H409:H410)</f>
        <v>25</v>
      </c>
      <c r="I408" s="367"/>
      <c r="J408" s="367"/>
    </row>
    <row r="409" spans="1:10" ht="14.25">
      <c r="A409" s="160"/>
      <c r="B409" s="133">
        <v>642013</v>
      </c>
      <c r="C409" s="134" t="s">
        <v>129</v>
      </c>
      <c r="D409" s="89">
        <v>0</v>
      </c>
      <c r="E409" s="89">
        <v>0</v>
      </c>
      <c r="F409" s="89">
        <v>0</v>
      </c>
      <c r="G409" s="89">
        <v>0</v>
      </c>
      <c r="H409" s="89">
        <v>0</v>
      </c>
      <c r="I409" s="367"/>
      <c r="J409" s="367"/>
    </row>
    <row r="410" spans="1:10" ht="14.25">
      <c r="A410" s="160"/>
      <c r="B410" s="133">
        <v>642015</v>
      </c>
      <c r="C410" s="134" t="s">
        <v>130</v>
      </c>
      <c r="D410" s="89">
        <v>25</v>
      </c>
      <c r="E410" s="89">
        <v>0</v>
      </c>
      <c r="F410" s="89">
        <v>25</v>
      </c>
      <c r="G410" s="89">
        <v>0</v>
      </c>
      <c r="H410" s="89">
        <v>25</v>
      </c>
      <c r="I410" s="367"/>
      <c r="J410" s="367"/>
    </row>
    <row r="411" spans="1:31" s="333" customFormat="1" ht="15">
      <c r="A411" s="239" t="s">
        <v>316</v>
      </c>
      <c r="B411" s="229" t="s">
        <v>317</v>
      </c>
      <c r="C411" s="232"/>
      <c r="D411" s="228">
        <f>D412+D413+D414+D426</f>
        <v>18855</v>
      </c>
      <c r="E411" s="228">
        <f>E412+E413+E414+E426</f>
        <v>0</v>
      </c>
      <c r="F411" s="228">
        <f>F412+F413+F414+F426</f>
        <v>18855</v>
      </c>
      <c r="G411" s="228">
        <v>0</v>
      </c>
      <c r="H411" s="228">
        <f>H412+H413+H414+H426</f>
        <v>18855</v>
      </c>
      <c r="I411" s="367"/>
      <c r="J411" s="367"/>
      <c r="K411" s="332"/>
      <c r="L411" s="332"/>
      <c r="M411" s="332"/>
      <c r="N411" s="332"/>
      <c r="O411" s="332"/>
      <c r="P411" s="332"/>
      <c r="Q411" s="332"/>
      <c r="R411" s="332"/>
      <c r="S411" s="332"/>
      <c r="T411" s="332"/>
      <c r="U411" s="332"/>
      <c r="V411" s="332"/>
      <c r="W411" s="332"/>
      <c r="X411" s="332"/>
      <c r="Y411" s="332"/>
      <c r="Z411" s="332"/>
      <c r="AA411" s="332"/>
      <c r="AB411" s="332"/>
      <c r="AC411" s="332"/>
      <c r="AD411" s="332"/>
      <c r="AE411" s="332"/>
    </row>
    <row r="412" spans="1:10" ht="15">
      <c r="A412" s="147"/>
      <c r="B412" s="124">
        <v>610</v>
      </c>
      <c r="C412" s="125" t="s">
        <v>84</v>
      </c>
      <c r="D412" s="126">
        <v>11800</v>
      </c>
      <c r="E412" s="126">
        <v>0</v>
      </c>
      <c r="F412" s="126">
        <v>11800</v>
      </c>
      <c r="G412" s="126">
        <v>0</v>
      </c>
      <c r="H412" s="126">
        <v>11800</v>
      </c>
      <c r="I412" s="367"/>
      <c r="J412" s="367"/>
    </row>
    <row r="413" spans="1:10" ht="15">
      <c r="A413" s="160"/>
      <c r="B413" s="127">
        <v>620</v>
      </c>
      <c r="C413" s="125" t="s">
        <v>85</v>
      </c>
      <c r="D413" s="126">
        <v>4100</v>
      </c>
      <c r="E413" s="126">
        <v>0</v>
      </c>
      <c r="F413" s="126">
        <v>4100</v>
      </c>
      <c r="G413" s="126">
        <v>0</v>
      </c>
      <c r="H413" s="126">
        <v>4100</v>
      </c>
      <c r="I413" s="367"/>
      <c r="J413" s="367"/>
    </row>
    <row r="414" spans="1:10" ht="15">
      <c r="A414" s="147"/>
      <c r="B414" s="124">
        <v>630</v>
      </c>
      <c r="C414" s="132" t="s">
        <v>86</v>
      </c>
      <c r="D414" s="126">
        <f>D415+D416+D417+D420+D421+D422</f>
        <v>1565</v>
      </c>
      <c r="E414" s="126">
        <f>E415+E416+E417+E420+E421+E422</f>
        <v>0</v>
      </c>
      <c r="F414" s="126">
        <f>F415+F416+F417+F420+F421+F422</f>
        <v>1565</v>
      </c>
      <c r="G414" s="126">
        <v>0</v>
      </c>
      <c r="H414" s="126">
        <f>H415+H416+H417+H420+H421+H422</f>
        <v>1565</v>
      </c>
      <c r="I414" s="367"/>
      <c r="J414" s="367"/>
    </row>
    <row r="415" spans="1:10" ht="15">
      <c r="A415" s="147"/>
      <c r="B415" s="124">
        <v>631</v>
      </c>
      <c r="C415" s="132" t="s">
        <v>176</v>
      </c>
      <c r="D415" s="126">
        <v>80</v>
      </c>
      <c r="E415" s="126">
        <v>0</v>
      </c>
      <c r="F415" s="126">
        <v>80</v>
      </c>
      <c r="G415" s="126">
        <v>0</v>
      </c>
      <c r="H415" s="126">
        <v>80</v>
      </c>
      <c r="I415" s="367"/>
      <c r="J415" s="367"/>
    </row>
    <row r="416" spans="1:10" ht="15">
      <c r="A416" s="147"/>
      <c r="B416" s="124">
        <v>632</v>
      </c>
      <c r="C416" s="125" t="s">
        <v>88</v>
      </c>
      <c r="D416" s="126">
        <v>5</v>
      </c>
      <c r="E416" s="126">
        <v>0</v>
      </c>
      <c r="F416" s="126">
        <v>5</v>
      </c>
      <c r="G416" s="126">
        <v>0</v>
      </c>
      <c r="H416" s="126">
        <v>5</v>
      </c>
      <c r="I416" s="367"/>
      <c r="J416" s="367"/>
    </row>
    <row r="417" spans="1:10" ht="15">
      <c r="A417" s="147"/>
      <c r="B417" s="124">
        <v>633</v>
      </c>
      <c r="C417" s="132" t="s">
        <v>89</v>
      </c>
      <c r="D417" s="126">
        <f>SUM(D418:D419)</f>
        <v>100</v>
      </c>
      <c r="E417" s="126">
        <f>SUM(E418:E419)</f>
        <v>0</v>
      </c>
      <c r="F417" s="126">
        <f>SUM(F418:F419)</f>
        <v>100</v>
      </c>
      <c r="G417" s="126">
        <v>0</v>
      </c>
      <c r="H417" s="126">
        <f>SUM(H418:H419)</f>
        <v>100</v>
      </c>
      <c r="I417" s="367"/>
      <c r="J417" s="367"/>
    </row>
    <row r="418" spans="1:10" ht="14.25">
      <c r="A418" s="160"/>
      <c r="B418" s="133">
        <v>633006</v>
      </c>
      <c r="C418" s="134" t="s">
        <v>96</v>
      </c>
      <c r="D418" s="89">
        <v>20</v>
      </c>
      <c r="E418" s="89">
        <v>0</v>
      </c>
      <c r="F418" s="89">
        <v>20</v>
      </c>
      <c r="G418" s="89">
        <v>0</v>
      </c>
      <c r="H418" s="89">
        <v>20</v>
      </c>
      <c r="I418" s="367"/>
      <c r="J418" s="367"/>
    </row>
    <row r="419" spans="1:10" ht="14.25">
      <c r="A419" s="160"/>
      <c r="B419" s="133">
        <v>633010</v>
      </c>
      <c r="C419" s="134" t="s">
        <v>98</v>
      </c>
      <c r="D419" s="89">
        <v>80</v>
      </c>
      <c r="E419" s="89">
        <v>0</v>
      </c>
      <c r="F419" s="89">
        <v>80</v>
      </c>
      <c r="G419" s="89">
        <v>0</v>
      </c>
      <c r="H419" s="89">
        <v>80</v>
      </c>
      <c r="I419" s="367"/>
      <c r="J419" s="367"/>
    </row>
    <row r="420" spans="1:10" ht="15">
      <c r="A420" s="147"/>
      <c r="B420" s="127">
        <v>634</v>
      </c>
      <c r="C420" s="125" t="s">
        <v>103</v>
      </c>
      <c r="D420" s="126">
        <v>350</v>
      </c>
      <c r="E420" s="126">
        <v>0</v>
      </c>
      <c r="F420" s="126">
        <v>350</v>
      </c>
      <c r="G420" s="126">
        <v>0</v>
      </c>
      <c r="H420" s="126">
        <v>350</v>
      </c>
      <c r="I420" s="367"/>
      <c r="J420" s="367"/>
    </row>
    <row r="421" spans="1:10" ht="15">
      <c r="A421" s="147"/>
      <c r="B421" s="124">
        <v>635</v>
      </c>
      <c r="C421" s="132" t="s">
        <v>105</v>
      </c>
      <c r="D421" s="126">
        <v>10</v>
      </c>
      <c r="E421" s="126">
        <v>0</v>
      </c>
      <c r="F421" s="126">
        <v>10</v>
      </c>
      <c r="G421" s="126">
        <v>0</v>
      </c>
      <c r="H421" s="126">
        <v>10</v>
      </c>
      <c r="I421" s="367"/>
      <c r="J421" s="367"/>
    </row>
    <row r="422" spans="1:10" ht="15">
      <c r="A422" s="147"/>
      <c r="B422" s="124">
        <v>637</v>
      </c>
      <c r="C422" s="132" t="s">
        <v>107</v>
      </c>
      <c r="D422" s="126">
        <f>SUM(D423:D425)</f>
        <v>1020</v>
      </c>
      <c r="E422" s="126">
        <f>SUM(E423:E425)</f>
        <v>0</v>
      </c>
      <c r="F422" s="126">
        <f>SUM(F423:F425)</f>
        <v>1020</v>
      </c>
      <c r="G422" s="126">
        <v>0</v>
      </c>
      <c r="H422" s="126">
        <f>SUM(H423:H425)</f>
        <v>1020</v>
      </c>
      <c r="I422" s="367"/>
      <c r="J422" s="367"/>
    </row>
    <row r="423" spans="1:10" ht="14.25">
      <c r="A423" s="160"/>
      <c r="B423" s="133">
        <v>637012</v>
      </c>
      <c r="C423" s="134" t="s">
        <v>117</v>
      </c>
      <c r="D423" s="89">
        <v>40</v>
      </c>
      <c r="E423" s="89">
        <v>0</v>
      </c>
      <c r="F423" s="89">
        <v>40</v>
      </c>
      <c r="G423" s="89">
        <v>0</v>
      </c>
      <c r="H423" s="89">
        <v>40</v>
      </c>
      <c r="I423" s="367"/>
      <c r="J423" s="367"/>
    </row>
    <row r="424" spans="1:10" ht="14.25">
      <c r="A424" s="160"/>
      <c r="B424" s="133">
        <v>637014</v>
      </c>
      <c r="C424" s="134" t="s">
        <v>118</v>
      </c>
      <c r="D424" s="89">
        <v>800</v>
      </c>
      <c r="E424" s="89">
        <v>0</v>
      </c>
      <c r="F424" s="89">
        <v>800</v>
      </c>
      <c r="G424" s="89">
        <v>0</v>
      </c>
      <c r="H424" s="89">
        <v>800</v>
      </c>
      <c r="I424" s="367"/>
      <c r="J424" s="367"/>
    </row>
    <row r="425" spans="1:10" ht="14.25">
      <c r="A425" s="160"/>
      <c r="B425" s="133">
        <v>637016</v>
      </c>
      <c r="C425" s="134" t="s">
        <v>120</v>
      </c>
      <c r="D425" s="89">
        <v>180</v>
      </c>
      <c r="E425" s="89">
        <v>0</v>
      </c>
      <c r="F425" s="89">
        <v>180</v>
      </c>
      <c r="G425" s="89">
        <v>0</v>
      </c>
      <c r="H425" s="89">
        <v>180</v>
      </c>
      <c r="I425" s="367"/>
      <c r="J425" s="367"/>
    </row>
    <row r="426" spans="1:10" ht="15">
      <c r="A426" s="147"/>
      <c r="B426" s="124">
        <v>640</v>
      </c>
      <c r="C426" s="125" t="s">
        <v>125</v>
      </c>
      <c r="D426" s="126">
        <f>SUM(D427:D429)</f>
        <v>1390</v>
      </c>
      <c r="E426" s="126">
        <f>SUM(E427:E429)</f>
        <v>0</v>
      </c>
      <c r="F426" s="126">
        <f>SUM(F427:F429)</f>
        <v>1390</v>
      </c>
      <c r="G426" s="126">
        <v>0</v>
      </c>
      <c r="H426" s="126">
        <f>SUM(H427:H429)</f>
        <v>1390</v>
      </c>
      <c r="I426" s="367"/>
      <c r="J426" s="367"/>
    </row>
    <row r="427" spans="1:10" ht="15">
      <c r="A427" s="147"/>
      <c r="B427" s="133">
        <v>642001</v>
      </c>
      <c r="C427" s="134" t="s">
        <v>177</v>
      </c>
      <c r="D427" s="89">
        <f>720+600</f>
        <v>1320</v>
      </c>
      <c r="E427" s="89">
        <v>0</v>
      </c>
      <c r="F427" s="89">
        <f>720+600</f>
        <v>1320</v>
      </c>
      <c r="G427" s="89">
        <v>0</v>
      </c>
      <c r="H427" s="89">
        <f>720+600</f>
        <v>1320</v>
      </c>
      <c r="I427" s="367"/>
      <c r="J427" s="367"/>
    </row>
    <row r="428" spans="1:10" ht="14.25">
      <c r="A428" s="160"/>
      <c r="B428" s="133">
        <v>642012</v>
      </c>
      <c r="C428" s="134" t="s">
        <v>178</v>
      </c>
      <c r="D428" s="89">
        <v>40</v>
      </c>
      <c r="E428" s="89">
        <v>0</v>
      </c>
      <c r="F428" s="89">
        <v>40</v>
      </c>
      <c r="G428" s="89">
        <v>0</v>
      </c>
      <c r="H428" s="89">
        <v>40</v>
      </c>
      <c r="I428" s="367"/>
      <c r="J428" s="367"/>
    </row>
    <row r="429" spans="1:10" ht="15" thickBot="1">
      <c r="A429" s="251"/>
      <c r="B429" s="203">
        <v>642015</v>
      </c>
      <c r="C429" s="204" t="s">
        <v>130</v>
      </c>
      <c r="D429" s="205">
        <v>30</v>
      </c>
      <c r="E429" s="205">
        <v>0</v>
      </c>
      <c r="F429" s="205">
        <v>30</v>
      </c>
      <c r="G429" s="205">
        <v>0</v>
      </c>
      <c r="H429" s="205">
        <v>30</v>
      </c>
      <c r="I429" s="367"/>
      <c r="J429" s="367"/>
    </row>
    <row r="430" spans="1:31" s="333" customFormat="1" ht="15">
      <c r="A430" s="239" t="s">
        <v>318</v>
      </c>
      <c r="B430" s="229" t="s">
        <v>319</v>
      </c>
      <c r="C430" s="232"/>
      <c r="D430" s="228">
        <f>SUM(D431+D434)</f>
        <v>1100</v>
      </c>
      <c r="E430" s="228">
        <f>SUM(E431+E434)</f>
        <v>0</v>
      </c>
      <c r="F430" s="228">
        <f>SUM(F431+F434)</f>
        <v>1100</v>
      </c>
      <c r="G430" s="228">
        <v>0</v>
      </c>
      <c r="H430" s="228">
        <f>SUM(H431+H434)</f>
        <v>1100</v>
      </c>
      <c r="I430" s="367"/>
      <c r="J430" s="367"/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  <c r="U430" s="332"/>
      <c r="V430" s="332"/>
      <c r="W430" s="332"/>
      <c r="X430" s="332"/>
      <c r="Y430" s="332"/>
      <c r="Z430" s="332"/>
      <c r="AA430" s="332"/>
      <c r="AB430" s="332"/>
      <c r="AC430" s="332"/>
      <c r="AD430" s="332"/>
      <c r="AE430" s="332"/>
    </row>
    <row r="431" spans="1:31" s="117" customFormat="1" ht="15">
      <c r="A431" s="147"/>
      <c r="B431" s="124">
        <v>630</v>
      </c>
      <c r="C431" s="132" t="s">
        <v>86</v>
      </c>
      <c r="D431" s="126">
        <f aca="true" t="shared" si="14" ref="D431:H432">SUM(D432)</f>
        <v>100</v>
      </c>
      <c r="E431" s="126">
        <f t="shared" si="14"/>
        <v>0</v>
      </c>
      <c r="F431" s="126">
        <f t="shared" si="14"/>
        <v>100</v>
      </c>
      <c r="G431" s="126">
        <v>0</v>
      </c>
      <c r="H431" s="126">
        <f t="shared" si="14"/>
        <v>100</v>
      </c>
      <c r="I431" s="367"/>
      <c r="J431" s="367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</row>
    <row r="432" spans="1:31" s="117" customFormat="1" ht="15">
      <c r="A432" s="147"/>
      <c r="B432" s="124">
        <v>637</v>
      </c>
      <c r="C432" s="132" t="s">
        <v>107</v>
      </c>
      <c r="D432" s="126">
        <f t="shared" si="14"/>
        <v>100</v>
      </c>
      <c r="E432" s="126">
        <f t="shared" si="14"/>
        <v>0</v>
      </c>
      <c r="F432" s="126">
        <f t="shared" si="14"/>
        <v>100</v>
      </c>
      <c r="G432" s="126">
        <v>0</v>
      </c>
      <c r="H432" s="126">
        <f t="shared" si="14"/>
        <v>100</v>
      </c>
      <c r="I432" s="367"/>
      <c r="J432" s="367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</row>
    <row r="433" spans="1:10" ht="15">
      <c r="A433" s="147"/>
      <c r="B433" s="133">
        <v>637005</v>
      </c>
      <c r="C433" s="134" t="s">
        <v>179</v>
      </c>
      <c r="D433" s="89">
        <v>100</v>
      </c>
      <c r="E433" s="89">
        <v>0</v>
      </c>
      <c r="F433" s="89">
        <v>100</v>
      </c>
      <c r="G433" s="89">
        <v>0</v>
      </c>
      <c r="H433" s="89">
        <v>100</v>
      </c>
      <c r="I433" s="367"/>
      <c r="J433" s="367"/>
    </row>
    <row r="434" spans="1:10" ht="15">
      <c r="A434" s="160"/>
      <c r="B434" s="127">
        <v>642</v>
      </c>
      <c r="C434" s="125" t="s">
        <v>180</v>
      </c>
      <c r="D434" s="126">
        <f>SUM(D435)</f>
        <v>1000</v>
      </c>
      <c r="E434" s="126">
        <f>SUM(E435)</f>
        <v>0</v>
      </c>
      <c r="F434" s="126">
        <f>SUM(F435)</f>
        <v>1000</v>
      </c>
      <c r="G434" s="126">
        <v>0</v>
      </c>
      <c r="H434" s="126">
        <f>SUM(H435)</f>
        <v>1000</v>
      </c>
      <c r="I434" s="367"/>
      <c r="J434" s="367"/>
    </row>
    <row r="435" spans="1:10" ht="15">
      <c r="A435" s="147"/>
      <c r="B435" s="133">
        <v>642026</v>
      </c>
      <c r="C435" s="134" t="s">
        <v>181</v>
      </c>
      <c r="D435" s="89">
        <v>1000</v>
      </c>
      <c r="E435" s="89">
        <v>0</v>
      </c>
      <c r="F435" s="89">
        <v>1000</v>
      </c>
      <c r="G435" s="89">
        <v>0</v>
      </c>
      <c r="H435" s="89">
        <v>1000</v>
      </c>
      <c r="I435" s="367"/>
      <c r="J435" s="367"/>
    </row>
    <row r="436" spans="1:31" s="333" customFormat="1" ht="15.75" thickBot="1">
      <c r="A436" s="236" t="s">
        <v>182</v>
      </c>
      <c r="B436" s="237">
        <v>642001</v>
      </c>
      <c r="C436" s="226" t="s">
        <v>252</v>
      </c>
      <c r="D436" s="238">
        <v>700</v>
      </c>
      <c r="E436" s="238">
        <v>0</v>
      </c>
      <c r="F436" s="238">
        <v>700</v>
      </c>
      <c r="G436" s="238">
        <v>0</v>
      </c>
      <c r="H436" s="238">
        <v>700</v>
      </c>
      <c r="I436" s="367"/>
      <c r="J436" s="367"/>
      <c r="K436" s="332"/>
      <c r="L436" s="332"/>
      <c r="M436" s="332"/>
      <c r="N436" s="332"/>
      <c r="O436" s="332"/>
      <c r="P436" s="332"/>
      <c r="Q436" s="332"/>
      <c r="R436" s="332"/>
      <c r="S436" s="332"/>
      <c r="T436" s="332"/>
      <c r="U436" s="332"/>
      <c r="V436" s="332"/>
      <c r="W436" s="332"/>
      <c r="X436" s="332"/>
      <c r="Y436" s="332"/>
      <c r="Z436" s="332"/>
      <c r="AA436" s="332"/>
      <c r="AB436" s="332"/>
      <c r="AC436" s="332"/>
      <c r="AD436" s="332"/>
      <c r="AE436" s="332"/>
    </row>
    <row r="437" spans="1:31" s="341" customFormat="1" ht="16.5" thickBot="1" thickTop="1">
      <c r="A437" s="262" t="s">
        <v>183</v>
      </c>
      <c r="B437" s="263"/>
      <c r="C437" s="264"/>
      <c r="D437" s="265">
        <f>D430+D411+D383+D380+D377+D374+D368+D365+D342+D339+D329+D320+D317+D312+D306+D294+D288+D281+D276+D270+D261+D258+D255+D248+D242+D238+D232+D218+D197+D140+D180+D130+D127+D113+D99+D81+D77+D73+D54+D6+D436</f>
        <v>1098762</v>
      </c>
      <c r="E437" s="265">
        <f>E430+E411+E383+E380+E377+E374+E368+E365+E342+E339+E329+E320+E317+E312+E306+E294+E288+E281+E276+E270+E261+E258+E255+E248+E242+E238+E232+E218+E197+E140+E180+E130+E127+E113+E99+E81+E77+E73+E54+E6+E436</f>
        <v>39284</v>
      </c>
      <c r="F437" s="265">
        <f>F430+F411+F383+F380+F377+F374+F368+F365+F342+F339+F329+F320+F317+F312+F306+F294+F288+F281+F276+F270+F261+F258+F255+F248+F242+F238+F232+F218+F197+F140+F180+F130+F127+F113+F99+F81+F77+F73+F54+F6+F436</f>
        <v>1138046</v>
      </c>
      <c r="G437" s="265">
        <f>G430+G411+G383+G380+G377+G374+G368+G365+G342+G339+G329+G320+G317+G312+G306+G294+G288+G281+G276+G270+G261+G258+G255+G248+G242+G238+G232+G218+G197+G140+G180+G130+G127+G113+G99+G81+G77+G73+G54+G6+G436</f>
        <v>139195</v>
      </c>
      <c r="H437" s="265">
        <f>H430+H411+H383+H380+H377+H374+H368+H365+H342+H339+H329+H320+H317+H312+H306+H294+H288+H281+H276+H270+H261+H258+H255+H248+H242+H238+H232+H218+H197+H140+H180+H130+H127+H113+H99+H81+H77+H73+H54+H6+H436</f>
        <v>1277241</v>
      </c>
      <c r="I437" s="367"/>
      <c r="J437" s="367"/>
      <c r="K437" s="340"/>
      <c r="L437" s="340"/>
      <c r="M437" s="340"/>
      <c r="N437" s="340"/>
      <c r="O437" s="340"/>
      <c r="P437" s="340"/>
      <c r="Q437" s="340"/>
      <c r="R437" s="340"/>
      <c r="S437" s="340"/>
      <c r="T437" s="340"/>
      <c r="U437" s="340"/>
      <c r="V437" s="340"/>
      <c r="W437" s="340"/>
      <c r="X437" s="340"/>
      <c r="Y437" s="340"/>
      <c r="Z437" s="340"/>
      <c r="AA437" s="340"/>
      <c r="AB437" s="340"/>
      <c r="AC437" s="340"/>
      <c r="AD437" s="340"/>
      <c r="AE437" s="340"/>
    </row>
    <row r="438" spans="1:31" s="117" customFormat="1" ht="15.75" thickBot="1">
      <c r="A438" s="248"/>
      <c r="B438" s="115"/>
      <c r="C438" s="150"/>
      <c r="D438" s="151"/>
      <c r="E438" s="151"/>
      <c r="F438" s="151"/>
      <c r="G438" s="151"/>
      <c r="H438" s="151"/>
      <c r="I438" s="367"/>
      <c r="J438" s="367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</row>
    <row r="439" spans="1:31" s="98" customFormat="1" ht="45.75" thickBot="1">
      <c r="A439" s="429" t="s">
        <v>332</v>
      </c>
      <c r="B439" s="430"/>
      <c r="C439" s="430"/>
      <c r="D439" s="11" t="s">
        <v>250</v>
      </c>
      <c r="E439" s="12" t="s">
        <v>330</v>
      </c>
      <c r="F439" s="11" t="s">
        <v>339</v>
      </c>
      <c r="G439" s="12" t="s">
        <v>331</v>
      </c>
      <c r="H439" s="11" t="s">
        <v>251</v>
      </c>
      <c r="I439" s="367"/>
      <c r="J439" s="367"/>
      <c r="K439" s="312"/>
      <c r="L439" s="312"/>
      <c r="M439" s="312"/>
      <c r="N439" s="312"/>
      <c r="O439" s="312"/>
      <c r="P439" s="312"/>
      <c r="Q439" s="312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</row>
    <row r="440" spans="1:31" s="333" customFormat="1" ht="15">
      <c r="A440" s="242" t="s">
        <v>256</v>
      </c>
      <c r="B440" s="225" t="s">
        <v>184</v>
      </c>
      <c r="C440" s="226"/>
      <c r="D440" s="227">
        <f>SUM(D441:D451)</f>
        <v>18518</v>
      </c>
      <c r="E440" s="227">
        <f>SUM(E441:E451)</f>
        <v>2000</v>
      </c>
      <c r="F440" s="227">
        <f>SUM(F441:F451)</f>
        <v>20518</v>
      </c>
      <c r="G440" s="227">
        <f>SUM(G441:G451)</f>
        <v>5565</v>
      </c>
      <c r="H440" s="227">
        <f>SUM(H441:H451)</f>
        <v>26083</v>
      </c>
      <c r="I440" s="367"/>
      <c r="J440" s="367"/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  <c r="U440" s="332"/>
      <c r="V440" s="332"/>
      <c r="W440" s="332"/>
      <c r="X440" s="332"/>
      <c r="Y440" s="332"/>
      <c r="Z440" s="332"/>
      <c r="AA440" s="332"/>
      <c r="AB440" s="332"/>
      <c r="AC440" s="332"/>
      <c r="AD440" s="332"/>
      <c r="AE440" s="332"/>
    </row>
    <row r="441" spans="1:10" ht="14.25">
      <c r="A441" s="152"/>
      <c r="B441" s="153">
        <v>711001</v>
      </c>
      <c r="C441" s="154" t="s">
        <v>185</v>
      </c>
      <c r="D441" s="89">
        <v>7000</v>
      </c>
      <c r="E441" s="89">
        <v>-2000</v>
      </c>
      <c r="F441" s="89">
        <v>5000</v>
      </c>
      <c r="G441" s="89">
        <v>0</v>
      </c>
      <c r="H441" s="89">
        <v>5000</v>
      </c>
      <c r="I441" s="367"/>
      <c r="J441" s="367"/>
    </row>
    <row r="442" spans="1:10" ht="14.25">
      <c r="A442" s="152"/>
      <c r="B442" s="153">
        <v>711003</v>
      </c>
      <c r="C442" s="154" t="s">
        <v>186</v>
      </c>
      <c r="D442" s="89">
        <v>500</v>
      </c>
      <c r="E442" s="89">
        <v>0</v>
      </c>
      <c r="F442" s="89">
        <v>500</v>
      </c>
      <c r="G442" s="89">
        <v>270</v>
      </c>
      <c r="H442" s="89">
        <f>G442+F442</f>
        <v>770</v>
      </c>
      <c r="I442" s="367"/>
      <c r="J442" s="367"/>
    </row>
    <row r="443" spans="1:10" ht="14.25">
      <c r="A443" s="152"/>
      <c r="B443" s="153">
        <v>711004</v>
      </c>
      <c r="C443" s="154" t="s">
        <v>336</v>
      </c>
      <c r="D443" s="89">
        <v>0</v>
      </c>
      <c r="E443" s="89">
        <v>0</v>
      </c>
      <c r="F443" s="89">
        <v>0</v>
      </c>
      <c r="G443" s="89">
        <v>1800</v>
      </c>
      <c r="H443" s="89">
        <f>G443+F443</f>
        <v>1800</v>
      </c>
      <c r="I443" s="367"/>
      <c r="J443" s="367"/>
    </row>
    <row r="444" spans="1:10" ht="14.25">
      <c r="A444" s="152"/>
      <c r="B444" s="153">
        <v>713001</v>
      </c>
      <c r="C444" s="154" t="s">
        <v>187</v>
      </c>
      <c r="D444" s="89">
        <v>100</v>
      </c>
      <c r="E444" s="89">
        <v>0</v>
      </c>
      <c r="F444" s="89">
        <v>100</v>
      </c>
      <c r="G444" s="89">
        <v>300</v>
      </c>
      <c r="H444" s="89">
        <v>400</v>
      </c>
      <c r="I444" s="367"/>
      <c r="J444" s="367"/>
    </row>
    <row r="445" spans="1:10" ht="14.25">
      <c r="A445" s="152"/>
      <c r="B445" s="153">
        <v>713003</v>
      </c>
      <c r="C445" s="154" t="s">
        <v>188</v>
      </c>
      <c r="D445" s="89">
        <v>100</v>
      </c>
      <c r="E445" s="89">
        <v>0</v>
      </c>
      <c r="F445" s="89">
        <v>100</v>
      </c>
      <c r="G445" s="89">
        <v>0</v>
      </c>
      <c r="H445" s="89">
        <v>100</v>
      </c>
      <c r="I445" s="367"/>
      <c r="J445" s="367"/>
    </row>
    <row r="446" spans="1:10" ht="14.25">
      <c r="A446" s="152"/>
      <c r="B446" s="153">
        <v>713004</v>
      </c>
      <c r="C446" s="154" t="s">
        <v>189</v>
      </c>
      <c r="D446" s="89">
        <v>100</v>
      </c>
      <c r="E446" s="89">
        <v>0</v>
      </c>
      <c r="F446" s="89">
        <v>100</v>
      </c>
      <c r="G446" s="89">
        <v>130</v>
      </c>
      <c r="H446" s="89">
        <f>G446+F446</f>
        <v>230</v>
      </c>
      <c r="I446" s="367"/>
      <c r="J446" s="367"/>
    </row>
    <row r="447" spans="1:10" ht="14.25">
      <c r="A447" s="155"/>
      <c r="B447" s="156">
        <v>713005</v>
      </c>
      <c r="C447" s="157" t="s">
        <v>190</v>
      </c>
      <c r="D447" s="158">
        <v>400</v>
      </c>
      <c r="E447" s="158">
        <v>0</v>
      </c>
      <c r="F447" s="158">
        <v>400</v>
      </c>
      <c r="G447" s="158">
        <v>300</v>
      </c>
      <c r="H447" s="158">
        <v>700</v>
      </c>
      <c r="I447" s="367"/>
      <c r="J447" s="367"/>
    </row>
    <row r="448" spans="1:10" ht="14.25">
      <c r="A448" s="155"/>
      <c r="B448" s="156">
        <v>714001</v>
      </c>
      <c r="C448" s="157" t="s">
        <v>191</v>
      </c>
      <c r="D448" s="158">
        <v>1200</v>
      </c>
      <c r="E448" s="158">
        <v>0</v>
      </c>
      <c r="F448" s="158">
        <v>1200</v>
      </c>
      <c r="G448" s="158">
        <v>0</v>
      </c>
      <c r="H448" s="158">
        <v>1200</v>
      </c>
      <c r="I448" s="367"/>
      <c r="J448" s="367"/>
    </row>
    <row r="449" spans="1:10" ht="14.25">
      <c r="A449" s="155"/>
      <c r="B449" s="156">
        <v>716</v>
      </c>
      <c r="C449" s="157" t="s">
        <v>231</v>
      </c>
      <c r="D449" s="158">
        <v>0</v>
      </c>
      <c r="E449" s="158">
        <v>4000</v>
      </c>
      <c r="F449" s="158">
        <v>4000</v>
      </c>
      <c r="G449" s="158">
        <v>0</v>
      </c>
      <c r="H449" s="158">
        <v>4000</v>
      </c>
      <c r="I449" s="367"/>
      <c r="J449" s="367"/>
    </row>
    <row r="450" spans="1:10" ht="14.25">
      <c r="A450" s="155"/>
      <c r="B450" s="156">
        <v>716</v>
      </c>
      <c r="C450" s="157" t="s">
        <v>338</v>
      </c>
      <c r="D450" s="158"/>
      <c r="E450" s="158"/>
      <c r="F450" s="158">
        <v>0</v>
      </c>
      <c r="G450" s="158">
        <f>179+36</f>
        <v>215</v>
      </c>
      <c r="H450" s="158">
        <v>215</v>
      </c>
      <c r="I450" s="367"/>
      <c r="J450" s="367"/>
    </row>
    <row r="451" spans="1:10" ht="14.25">
      <c r="A451" s="155"/>
      <c r="B451" s="159">
        <v>717002</v>
      </c>
      <c r="C451" s="157" t="s">
        <v>192</v>
      </c>
      <c r="D451" s="158">
        <f>9000+118</f>
        <v>9118</v>
      </c>
      <c r="E451" s="158">
        <v>0</v>
      </c>
      <c r="F451" s="158">
        <f>9000+118</f>
        <v>9118</v>
      </c>
      <c r="G451" s="158">
        <v>2550</v>
      </c>
      <c r="H451" s="158">
        <f>F451+G451</f>
        <v>11668</v>
      </c>
      <c r="I451" s="367"/>
      <c r="J451" s="367"/>
    </row>
    <row r="452" spans="1:31" s="333" customFormat="1" ht="15">
      <c r="A452" s="239" t="s">
        <v>255</v>
      </c>
      <c r="B452" s="229" t="s">
        <v>144</v>
      </c>
      <c r="C452" s="230"/>
      <c r="D452" s="228">
        <f>SUM(D453:D454)</f>
        <v>4400</v>
      </c>
      <c r="E452" s="228">
        <f>SUM(E453:E454)</f>
        <v>0</v>
      </c>
      <c r="F452" s="228">
        <f>SUM(F453:F454)</f>
        <v>4400</v>
      </c>
      <c r="G452" s="228">
        <v>0</v>
      </c>
      <c r="H452" s="228">
        <f>SUM(H453:H454)</f>
        <v>4400</v>
      </c>
      <c r="I452" s="367"/>
      <c r="J452" s="367"/>
      <c r="K452" s="332"/>
      <c r="L452" s="332"/>
      <c r="M452" s="332"/>
      <c r="N452" s="332"/>
      <c r="O452" s="332"/>
      <c r="P452" s="332"/>
      <c r="Q452" s="332"/>
      <c r="R452" s="332"/>
      <c r="S452" s="332"/>
      <c r="T452" s="332"/>
      <c r="U452" s="332"/>
      <c r="V452" s="332"/>
      <c r="W452" s="332"/>
      <c r="X452" s="332"/>
      <c r="Y452" s="332"/>
      <c r="Z452" s="332"/>
      <c r="AA452" s="332"/>
      <c r="AB452" s="332"/>
      <c r="AC452" s="332"/>
      <c r="AD452" s="332"/>
      <c r="AE452" s="332"/>
    </row>
    <row r="453" spans="1:10" ht="14.25">
      <c r="A453" s="160"/>
      <c r="B453" s="153">
        <v>713003</v>
      </c>
      <c r="C453" s="154" t="s">
        <v>188</v>
      </c>
      <c r="D453" s="89">
        <v>2400</v>
      </c>
      <c r="E453" s="89">
        <v>0</v>
      </c>
      <c r="F453" s="89">
        <v>2400</v>
      </c>
      <c r="G453" s="89">
        <v>0</v>
      </c>
      <c r="H453" s="89">
        <v>2400</v>
      </c>
      <c r="I453" s="367"/>
      <c r="J453" s="367"/>
    </row>
    <row r="454" spans="1:10" ht="14.25">
      <c r="A454" s="160"/>
      <c r="B454" s="156">
        <v>714001</v>
      </c>
      <c r="C454" s="157" t="s">
        <v>191</v>
      </c>
      <c r="D454" s="89">
        <v>2000</v>
      </c>
      <c r="E454" s="89">
        <v>0</v>
      </c>
      <c r="F454" s="89">
        <v>2000</v>
      </c>
      <c r="G454" s="89">
        <v>0</v>
      </c>
      <c r="H454" s="89">
        <v>2000</v>
      </c>
      <c r="I454" s="367"/>
      <c r="J454" s="367"/>
    </row>
    <row r="455" spans="1:31" s="333" customFormat="1" ht="15">
      <c r="A455" s="239" t="s">
        <v>270</v>
      </c>
      <c r="B455" s="229" t="s">
        <v>269</v>
      </c>
      <c r="C455" s="230"/>
      <c r="D455" s="228">
        <f>SUM(D456)</f>
        <v>70</v>
      </c>
      <c r="E455" s="228">
        <f>SUM(E456)</f>
        <v>0</v>
      </c>
      <c r="F455" s="228">
        <f>SUM(F456)</f>
        <v>70</v>
      </c>
      <c r="G455" s="228">
        <v>0</v>
      </c>
      <c r="H455" s="228">
        <f>SUM(H456)</f>
        <v>70</v>
      </c>
      <c r="I455" s="367"/>
      <c r="J455" s="367"/>
      <c r="K455" s="332"/>
      <c r="L455" s="332"/>
      <c r="M455" s="332"/>
      <c r="N455" s="332"/>
      <c r="O455" s="332"/>
      <c r="P455" s="332"/>
      <c r="Q455" s="332"/>
      <c r="R455" s="332"/>
      <c r="S455" s="332"/>
      <c r="T455" s="332"/>
      <c r="U455" s="332"/>
      <c r="V455" s="332"/>
      <c r="W455" s="332"/>
      <c r="X455" s="332"/>
      <c r="Y455" s="332"/>
      <c r="Z455" s="332"/>
      <c r="AA455" s="332"/>
      <c r="AB455" s="332"/>
      <c r="AC455" s="332"/>
      <c r="AD455" s="332"/>
      <c r="AE455" s="332"/>
    </row>
    <row r="456" spans="1:10" ht="14.25">
      <c r="A456" s="160"/>
      <c r="B456" s="133">
        <v>713005</v>
      </c>
      <c r="C456" s="134" t="s">
        <v>193</v>
      </c>
      <c r="D456" s="89">
        <v>70</v>
      </c>
      <c r="E456" s="89">
        <v>0</v>
      </c>
      <c r="F456" s="89">
        <v>70</v>
      </c>
      <c r="G456" s="89">
        <v>0</v>
      </c>
      <c r="H456" s="89">
        <v>70</v>
      </c>
      <c r="I456" s="367"/>
      <c r="J456" s="367"/>
    </row>
    <row r="457" spans="1:31" s="333" customFormat="1" ht="15">
      <c r="A457" s="239" t="s">
        <v>272</v>
      </c>
      <c r="B457" s="229" t="s">
        <v>271</v>
      </c>
      <c r="C457" s="230"/>
      <c r="D457" s="228">
        <f>SUM(D458)</f>
        <v>120</v>
      </c>
      <c r="E457" s="228">
        <f>SUM(E458)</f>
        <v>0</v>
      </c>
      <c r="F457" s="228">
        <f>SUM(F458)</f>
        <v>120</v>
      </c>
      <c r="G457" s="228">
        <v>0</v>
      </c>
      <c r="H457" s="228">
        <f>SUM(H458)</f>
        <v>120</v>
      </c>
      <c r="I457" s="367"/>
      <c r="J457" s="367"/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  <c r="U457" s="332"/>
      <c r="V457" s="332"/>
      <c r="W457" s="332"/>
      <c r="X457" s="332"/>
      <c r="Y457" s="332"/>
      <c r="Z457" s="332"/>
      <c r="AA457" s="332"/>
      <c r="AB457" s="332"/>
      <c r="AC457" s="332"/>
      <c r="AD457" s="332"/>
      <c r="AE457" s="332"/>
    </row>
    <row r="458" spans="1:10" ht="14.25">
      <c r="A458" s="160"/>
      <c r="B458" s="199">
        <v>713004</v>
      </c>
      <c r="C458" s="154" t="s">
        <v>189</v>
      </c>
      <c r="D458" s="89">
        <v>120</v>
      </c>
      <c r="E458" s="89">
        <v>0</v>
      </c>
      <c r="F458" s="89">
        <v>120</v>
      </c>
      <c r="G458" s="89">
        <v>0</v>
      </c>
      <c r="H458" s="89">
        <v>120</v>
      </c>
      <c r="I458" s="367"/>
      <c r="J458" s="367"/>
    </row>
    <row r="459" spans="1:31" s="337" customFormat="1" ht="15">
      <c r="A459" s="239" t="s">
        <v>321</v>
      </c>
      <c r="B459" s="229" t="s">
        <v>229</v>
      </c>
      <c r="C459" s="230"/>
      <c r="D459" s="228">
        <f>SUM(D460:D461)</f>
        <v>0</v>
      </c>
      <c r="E459" s="228">
        <f>SUM(E460:E461)</f>
        <v>20300</v>
      </c>
      <c r="F459" s="228">
        <f>SUM(F460:F461)</f>
        <v>20300</v>
      </c>
      <c r="G459" s="228">
        <f>SUM(G460:G461)</f>
        <v>3480</v>
      </c>
      <c r="H459" s="228">
        <f>SUM(H460:H461)</f>
        <v>23780</v>
      </c>
      <c r="I459" s="367"/>
      <c r="J459" s="367"/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  <c r="U459" s="332"/>
      <c r="V459" s="332"/>
      <c r="W459" s="332"/>
      <c r="X459" s="332"/>
      <c r="Y459" s="332"/>
      <c r="Z459" s="332"/>
      <c r="AA459" s="332"/>
      <c r="AB459" s="332"/>
      <c r="AC459" s="332"/>
      <c r="AD459" s="332"/>
      <c r="AE459" s="332"/>
    </row>
    <row r="460" spans="1:10" ht="14.25">
      <c r="A460" s="160"/>
      <c r="B460" s="141">
        <v>716</v>
      </c>
      <c r="C460" s="154" t="s">
        <v>230</v>
      </c>
      <c r="D460" s="158">
        <v>0</v>
      </c>
      <c r="E460" s="158">
        <v>5000</v>
      </c>
      <c r="F460" s="158">
        <v>5000</v>
      </c>
      <c r="G460" s="158">
        <f>671+809</f>
        <v>1480</v>
      </c>
      <c r="H460" s="158">
        <f>G460+F460</f>
        <v>6480</v>
      </c>
      <c r="I460" s="367"/>
      <c r="J460" s="367"/>
    </row>
    <row r="461" spans="1:10" ht="15" thickBot="1">
      <c r="A461" s="222"/>
      <c r="B461" s="223">
        <v>717002</v>
      </c>
      <c r="C461" s="224" t="s">
        <v>192</v>
      </c>
      <c r="D461" s="205">
        <v>0</v>
      </c>
      <c r="E461" s="205">
        <v>15300</v>
      </c>
      <c r="F461" s="205">
        <v>15300</v>
      </c>
      <c r="G461" s="205">
        <v>2000</v>
      </c>
      <c r="H461" s="205">
        <f>G461+F461</f>
        <v>17300</v>
      </c>
      <c r="I461" s="367"/>
      <c r="J461" s="367"/>
    </row>
    <row r="462" spans="1:10" ht="15.75">
      <c r="A462" s="221"/>
      <c r="B462" s="145"/>
      <c r="C462" s="116"/>
      <c r="D462" s="94"/>
      <c r="E462" s="94"/>
      <c r="F462" s="8"/>
      <c r="G462" s="94"/>
      <c r="H462" s="8" t="s">
        <v>248</v>
      </c>
      <c r="I462" s="367"/>
      <c r="J462" s="367"/>
    </row>
    <row r="463" spans="1:31" s="333" customFormat="1" ht="15">
      <c r="A463" s="239" t="s">
        <v>285</v>
      </c>
      <c r="B463" s="229" t="s">
        <v>284</v>
      </c>
      <c r="C463" s="234"/>
      <c r="D463" s="228">
        <v>0</v>
      </c>
      <c r="E463" s="228">
        <f>SUM(E464)</f>
        <v>0</v>
      </c>
      <c r="F463" s="228">
        <v>0</v>
      </c>
      <c r="G463" s="228">
        <v>500</v>
      </c>
      <c r="H463" s="228">
        <f>SUM(H464)</f>
        <v>500</v>
      </c>
      <c r="I463" s="367"/>
      <c r="J463" s="367"/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  <c r="U463" s="332"/>
      <c r="V463" s="332"/>
      <c r="W463" s="332"/>
      <c r="X463" s="332"/>
      <c r="Y463" s="332"/>
      <c r="Z463" s="332"/>
      <c r="AA463" s="332"/>
      <c r="AB463" s="332"/>
      <c r="AC463" s="332"/>
      <c r="AD463" s="332"/>
      <c r="AE463" s="332"/>
    </row>
    <row r="464" spans="1:10" ht="14.25">
      <c r="A464" s="160"/>
      <c r="B464" s="133">
        <v>721001</v>
      </c>
      <c r="C464" s="134" t="s">
        <v>337</v>
      </c>
      <c r="D464" s="89">
        <v>0</v>
      </c>
      <c r="E464" s="89">
        <v>0</v>
      </c>
      <c r="F464" s="89">
        <v>0</v>
      </c>
      <c r="G464" s="89">
        <v>500</v>
      </c>
      <c r="H464" s="89">
        <v>500</v>
      </c>
      <c r="I464" s="367"/>
      <c r="J464" s="367"/>
    </row>
    <row r="465" spans="1:31" s="333" customFormat="1" ht="15">
      <c r="A465" s="242" t="s">
        <v>194</v>
      </c>
      <c r="B465" s="334" t="s">
        <v>195</v>
      </c>
      <c r="C465" s="226"/>
      <c r="D465" s="342">
        <f>SUM(D466)</f>
        <v>19362</v>
      </c>
      <c r="E465" s="342">
        <f>SUM(E466)</f>
        <v>0</v>
      </c>
      <c r="F465" s="342">
        <f>SUM(F466)</f>
        <v>19362</v>
      </c>
      <c r="G465" s="342">
        <f>SUM(G466)</f>
        <v>96443</v>
      </c>
      <c r="H465" s="342">
        <f>SUM(H466)</f>
        <v>115805</v>
      </c>
      <c r="I465" s="367"/>
      <c r="J465" s="367"/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  <c r="X465" s="332"/>
      <c r="Y465" s="332"/>
      <c r="Z465" s="332"/>
      <c r="AA465" s="332"/>
      <c r="AB465" s="332"/>
      <c r="AC465" s="332"/>
      <c r="AD465" s="332"/>
      <c r="AE465" s="332"/>
    </row>
    <row r="466" spans="1:10" ht="14.25">
      <c r="A466" s="160"/>
      <c r="B466" s="145">
        <v>717</v>
      </c>
      <c r="C466" s="134" t="s">
        <v>196</v>
      </c>
      <c r="D466" s="89">
        <v>19362</v>
      </c>
      <c r="E466" s="89">
        <v>0</v>
      </c>
      <c r="F466" s="89">
        <v>19362</v>
      </c>
      <c r="G466" s="89">
        <f>24288+56504+170+9610+3742+936+1193</f>
        <v>96443</v>
      </c>
      <c r="H466" s="89">
        <f>G466+F466</f>
        <v>115805</v>
      </c>
      <c r="I466" s="367"/>
      <c r="J466" s="367"/>
    </row>
    <row r="467" spans="1:31" s="337" customFormat="1" ht="15">
      <c r="A467" s="239" t="s">
        <v>290</v>
      </c>
      <c r="B467" s="229" t="s">
        <v>291</v>
      </c>
      <c r="C467" s="230"/>
      <c r="D467" s="270">
        <v>0</v>
      </c>
      <c r="E467" s="270">
        <v>0</v>
      </c>
      <c r="F467" s="270">
        <v>0</v>
      </c>
      <c r="G467" s="270">
        <f>G468</f>
        <v>1678</v>
      </c>
      <c r="H467" s="270">
        <f>H468</f>
        <v>1678</v>
      </c>
      <c r="I467" s="367"/>
      <c r="J467" s="367"/>
      <c r="K467" s="336"/>
      <c r="L467" s="336"/>
      <c r="M467" s="336"/>
      <c r="N467" s="336"/>
      <c r="O467" s="336"/>
      <c r="P467" s="336"/>
      <c r="Q467" s="336"/>
      <c r="R467" s="336"/>
      <c r="S467" s="336"/>
      <c r="T467" s="336"/>
      <c r="U467" s="336"/>
      <c r="V467" s="336"/>
      <c r="W467" s="336"/>
      <c r="X467" s="336"/>
      <c r="Y467" s="336"/>
      <c r="Z467" s="336"/>
      <c r="AA467" s="336"/>
      <c r="AB467" s="336"/>
      <c r="AC467" s="336"/>
      <c r="AD467" s="336"/>
      <c r="AE467" s="336"/>
    </row>
    <row r="468" spans="1:10" ht="15">
      <c r="A468" s="147"/>
      <c r="B468" s="135">
        <v>716</v>
      </c>
      <c r="C468" s="157" t="s">
        <v>338</v>
      </c>
      <c r="D468" s="158">
        <v>0</v>
      </c>
      <c r="E468" s="158">
        <v>0</v>
      </c>
      <c r="F468" s="158">
        <v>0</v>
      </c>
      <c r="G468" s="158">
        <f>28+1300+350</f>
        <v>1678</v>
      </c>
      <c r="H468" s="158">
        <f>28+1300+350</f>
        <v>1678</v>
      </c>
      <c r="I468" s="367"/>
      <c r="J468" s="367"/>
    </row>
    <row r="469" spans="1:31" s="333" customFormat="1" ht="15">
      <c r="A469" s="239" t="s">
        <v>197</v>
      </c>
      <c r="B469" s="235" t="s">
        <v>198</v>
      </c>
      <c r="C469" s="230"/>
      <c r="D469" s="270">
        <f>SUM(D470)</f>
        <v>212</v>
      </c>
      <c r="E469" s="270">
        <f>SUM(E470)</f>
        <v>0</v>
      </c>
      <c r="F469" s="270">
        <f>SUM(F470)</f>
        <v>212</v>
      </c>
      <c r="G469" s="270">
        <v>609</v>
      </c>
      <c r="H469" s="270">
        <f>SUM(H470)</f>
        <v>821</v>
      </c>
      <c r="I469" s="367"/>
      <c r="J469" s="367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332"/>
      <c r="AC469" s="332"/>
      <c r="AD469" s="332"/>
      <c r="AE469" s="332"/>
    </row>
    <row r="470" spans="1:10" ht="14.25">
      <c r="A470" s="161"/>
      <c r="B470" s="141">
        <v>717</v>
      </c>
      <c r="C470" s="134" t="s">
        <v>196</v>
      </c>
      <c r="D470" s="158">
        <f>212</f>
        <v>212</v>
      </c>
      <c r="E470" s="158">
        <v>0</v>
      </c>
      <c r="F470" s="158">
        <f>212</f>
        <v>212</v>
      </c>
      <c r="G470" s="158">
        <v>609</v>
      </c>
      <c r="H470" s="158">
        <f>212+609</f>
        <v>821</v>
      </c>
      <c r="I470" s="367"/>
      <c r="J470" s="367"/>
    </row>
    <row r="471" spans="1:31" s="333" customFormat="1" ht="15">
      <c r="A471" s="239" t="s">
        <v>199</v>
      </c>
      <c r="B471" s="225" t="s">
        <v>200</v>
      </c>
      <c r="C471" s="230"/>
      <c r="D471" s="228">
        <f>SUM(D472)</f>
        <v>1500</v>
      </c>
      <c r="E471" s="228">
        <f>SUM(E472)</f>
        <v>0</v>
      </c>
      <c r="F471" s="228">
        <f>SUM(F472)</f>
        <v>1500</v>
      </c>
      <c r="G471" s="228">
        <v>4000</v>
      </c>
      <c r="H471" s="228">
        <f>G471+F471</f>
        <v>5500</v>
      </c>
      <c r="I471" s="367"/>
      <c r="J471" s="367"/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  <c r="X471" s="332"/>
      <c r="Y471" s="332"/>
      <c r="Z471" s="332"/>
      <c r="AA471" s="332"/>
      <c r="AB471" s="332"/>
      <c r="AC471" s="332"/>
      <c r="AD471" s="332"/>
      <c r="AE471" s="332"/>
    </row>
    <row r="472" spans="1:10" ht="14.25">
      <c r="A472" s="200"/>
      <c r="B472" s="199">
        <v>721001</v>
      </c>
      <c r="C472" s="202" t="s">
        <v>201</v>
      </c>
      <c r="D472" s="158">
        <v>1500</v>
      </c>
      <c r="E472" s="158">
        <v>0</v>
      </c>
      <c r="F472" s="158">
        <v>1500</v>
      </c>
      <c r="G472" s="158">
        <v>0</v>
      </c>
      <c r="H472" s="158">
        <f>G472+F472</f>
        <v>1500</v>
      </c>
      <c r="I472" s="367"/>
      <c r="J472" s="367"/>
    </row>
    <row r="473" spans="1:10" ht="14.25">
      <c r="A473" s="200"/>
      <c r="B473" s="199">
        <v>717</v>
      </c>
      <c r="C473" s="202" t="str">
        <f>C470</f>
        <v>Investície ( stavby)</v>
      </c>
      <c r="D473" s="158"/>
      <c r="E473" s="158"/>
      <c r="F473" s="158">
        <v>0</v>
      </c>
      <c r="G473" s="158">
        <v>4000</v>
      </c>
      <c r="H473" s="158">
        <v>4000</v>
      </c>
      <c r="I473" s="367"/>
      <c r="J473" s="367"/>
    </row>
    <row r="474" spans="1:31" s="333" customFormat="1" ht="15">
      <c r="A474" s="239" t="s">
        <v>322</v>
      </c>
      <c r="B474" s="235" t="s">
        <v>202</v>
      </c>
      <c r="C474" s="230"/>
      <c r="D474" s="228">
        <f>SUM(D475)</f>
        <v>500</v>
      </c>
      <c r="E474" s="228">
        <f>SUM(E475)</f>
        <v>0</v>
      </c>
      <c r="F474" s="228">
        <f>SUM(F475)</f>
        <v>500</v>
      </c>
      <c r="G474" s="228">
        <v>-200</v>
      </c>
      <c r="H474" s="228">
        <v>300</v>
      </c>
      <c r="I474" s="367"/>
      <c r="J474" s="367"/>
      <c r="K474" s="332"/>
      <c r="L474" s="332"/>
      <c r="M474" s="332"/>
      <c r="N474" s="332"/>
      <c r="O474" s="332"/>
      <c r="P474" s="332"/>
      <c r="Q474" s="332"/>
      <c r="R474" s="332"/>
      <c r="S474" s="332"/>
      <c r="T474" s="332"/>
      <c r="U474" s="332"/>
      <c r="V474" s="332"/>
      <c r="W474" s="332"/>
      <c r="X474" s="332"/>
      <c r="Y474" s="332"/>
      <c r="Z474" s="332"/>
      <c r="AA474" s="332"/>
      <c r="AB474" s="332"/>
      <c r="AC474" s="332"/>
      <c r="AD474" s="332"/>
      <c r="AE474" s="332"/>
    </row>
    <row r="475" spans="1:10" ht="14.25">
      <c r="A475" s="201"/>
      <c r="B475" s="141">
        <v>721001</v>
      </c>
      <c r="C475" s="142" t="s">
        <v>203</v>
      </c>
      <c r="D475" s="89">
        <v>500</v>
      </c>
      <c r="E475" s="89">
        <v>0</v>
      </c>
      <c r="F475" s="89">
        <v>500</v>
      </c>
      <c r="G475" s="89">
        <v>-200</v>
      </c>
      <c r="H475" s="89">
        <v>300</v>
      </c>
      <c r="I475" s="367"/>
      <c r="J475" s="367"/>
    </row>
    <row r="476" spans="1:31" s="333" customFormat="1" ht="15">
      <c r="A476" s="239" t="s">
        <v>299</v>
      </c>
      <c r="B476" s="229" t="s">
        <v>300</v>
      </c>
      <c r="C476" s="230"/>
      <c r="D476" s="331">
        <v>0</v>
      </c>
      <c r="E476" s="331">
        <v>0</v>
      </c>
      <c r="F476" s="331">
        <v>0</v>
      </c>
      <c r="G476" s="331">
        <v>600</v>
      </c>
      <c r="H476" s="331">
        <v>600</v>
      </c>
      <c r="I476" s="367"/>
      <c r="J476" s="367"/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  <c r="U476" s="332"/>
      <c r="V476" s="332"/>
      <c r="W476" s="332"/>
      <c r="X476" s="332"/>
      <c r="Y476" s="332"/>
      <c r="Z476" s="332"/>
      <c r="AA476" s="332"/>
      <c r="AB476" s="332"/>
      <c r="AC476" s="332"/>
      <c r="AD476" s="332"/>
      <c r="AE476" s="332"/>
    </row>
    <row r="477" spans="1:10" ht="14.25">
      <c r="A477" s="161"/>
      <c r="B477" s="133">
        <v>717002</v>
      </c>
      <c r="C477" s="335" t="s">
        <v>192</v>
      </c>
      <c r="D477" s="89">
        <v>0</v>
      </c>
      <c r="E477" s="89">
        <v>0</v>
      </c>
      <c r="F477" s="89">
        <v>0</v>
      </c>
      <c r="G477" s="89">
        <v>600</v>
      </c>
      <c r="H477" s="89">
        <v>600</v>
      </c>
      <c r="I477" s="367"/>
      <c r="J477" s="367"/>
    </row>
    <row r="478" spans="1:31" s="333" customFormat="1" ht="15">
      <c r="A478" s="239" t="s">
        <v>324</v>
      </c>
      <c r="B478" s="334" t="s">
        <v>323</v>
      </c>
      <c r="C478" s="226"/>
      <c r="D478" s="228">
        <f>SUM(D479)</f>
        <v>0</v>
      </c>
      <c r="E478" s="228">
        <f>SUM(E479)</f>
        <v>150</v>
      </c>
      <c r="F478" s="228">
        <f>SUM(F479)</f>
        <v>150</v>
      </c>
      <c r="G478" s="228">
        <v>2985</v>
      </c>
      <c r="H478" s="228">
        <f>G478+F478</f>
        <v>3135</v>
      </c>
      <c r="I478" s="367"/>
      <c r="J478" s="367"/>
      <c r="K478" s="332"/>
      <c r="L478" s="332"/>
      <c r="M478" s="332"/>
      <c r="N478" s="332"/>
      <c r="O478" s="332"/>
      <c r="P478" s="332"/>
      <c r="Q478" s="332"/>
      <c r="R478" s="332"/>
      <c r="S478" s="332"/>
      <c r="T478" s="332"/>
      <c r="U478" s="332"/>
      <c r="V478" s="332"/>
      <c r="W478" s="332"/>
      <c r="X478" s="332"/>
      <c r="Y478" s="332"/>
      <c r="Z478" s="332"/>
      <c r="AA478" s="332"/>
      <c r="AB478" s="332"/>
      <c r="AC478" s="332"/>
      <c r="AD478" s="332"/>
      <c r="AE478" s="332"/>
    </row>
    <row r="479" spans="1:10" ht="14.25">
      <c r="A479" s="201"/>
      <c r="B479" s="145">
        <v>717002</v>
      </c>
      <c r="C479" s="142" t="s">
        <v>192</v>
      </c>
      <c r="D479" s="89">
        <v>0</v>
      </c>
      <c r="E479" s="89">
        <v>150</v>
      </c>
      <c r="F479" s="89">
        <v>150</v>
      </c>
      <c r="G479" s="89">
        <v>2985</v>
      </c>
      <c r="H479" s="89">
        <f>G479+F479</f>
        <v>3135</v>
      </c>
      <c r="I479" s="367"/>
      <c r="J479" s="367"/>
    </row>
    <row r="480" spans="1:10" ht="15">
      <c r="A480" s="239" t="s">
        <v>301</v>
      </c>
      <c r="B480" s="229" t="s">
        <v>302</v>
      </c>
      <c r="C480" s="232"/>
      <c r="D480" s="89"/>
      <c r="E480" s="89"/>
      <c r="F480" s="228">
        <v>0</v>
      </c>
      <c r="G480" s="228">
        <v>1000</v>
      </c>
      <c r="H480" s="228">
        <v>1000</v>
      </c>
      <c r="I480" s="367"/>
      <c r="J480" s="367"/>
    </row>
    <row r="481" spans="1:10" ht="15">
      <c r="A481" s="147"/>
      <c r="B481" s="141">
        <v>717</v>
      </c>
      <c r="C481" s="134" t="s">
        <v>196</v>
      </c>
      <c r="D481" s="89"/>
      <c r="E481" s="89"/>
      <c r="F481" s="89">
        <v>0</v>
      </c>
      <c r="G481" s="89">
        <v>1000</v>
      </c>
      <c r="H481" s="89">
        <v>1000</v>
      </c>
      <c r="I481" s="367"/>
      <c r="J481" s="367"/>
    </row>
    <row r="482" spans="1:31" s="337" customFormat="1" ht="15">
      <c r="A482" s="242" t="s">
        <v>305</v>
      </c>
      <c r="B482" s="225" t="s">
        <v>204</v>
      </c>
      <c r="C482" s="226"/>
      <c r="D482" s="231">
        <f>SUM(D483:D485)</f>
        <v>500</v>
      </c>
      <c r="E482" s="231">
        <f>SUM(E483:E485)</f>
        <v>0</v>
      </c>
      <c r="F482" s="231">
        <f>SUM(F483:F485)</f>
        <v>500</v>
      </c>
      <c r="G482" s="228">
        <v>740</v>
      </c>
      <c r="H482" s="228">
        <f>SUM(H483:H485)</f>
        <v>1240</v>
      </c>
      <c r="I482" s="367"/>
      <c r="J482" s="367"/>
      <c r="K482" s="332"/>
      <c r="L482" s="332"/>
      <c r="M482" s="332"/>
      <c r="N482" s="332"/>
      <c r="O482" s="332"/>
      <c r="P482" s="332"/>
      <c r="Q482" s="332"/>
      <c r="R482" s="332"/>
      <c r="S482" s="332"/>
      <c r="T482" s="332"/>
      <c r="U482" s="332"/>
      <c r="V482" s="332"/>
      <c r="W482" s="332"/>
      <c r="X482" s="332"/>
      <c r="Y482" s="332"/>
      <c r="Z482" s="332"/>
      <c r="AA482" s="332"/>
      <c r="AB482" s="332"/>
      <c r="AC482" s="332"/>
      <c r="AD482" s="332"/>
      <c r="AE482" s="332"/>
    </row>
    <row r="483" spans="1:10" ht="14.25">
      <c r="A483" s="160"/>
      <c r="B483" s="141">
        <v>713004</v>
      </c>
      <c r="C483" s="154" t="s">
        <v>205</v>
      </c>
      <c r="D483" s="158">
        <v>100</v>
      </c>
      <c r="E483" s="158">
        <v>0</v>
      </c>
      <c r="F483" s="158">
        <v>100</v>
      </c>
      <c r="G483" s="158">
        <v>0</v>
      </c>
      <c r="H483" s="158">
        <v>100</v>
      </c>
      <c r="I483" s="367"/>
      <c r="J483" s="367"/>
    </row>
    <row r="484" spans="1:10" ht="14.25">
      <c r="A484" s="162"/>
      <c r="B484" s="141">
        <v>716</v>
      </c>
      <c r="C484" s="369" t="s">
        <v>338</v>
      </c>
      <c r="D484" s="158">
        <v>0</v>
      </c>
      <c r="E484" s="158">
        <v>0</v>
      </c>
      <c r="F484" s="158">
        <v>0</v>
      </c>
      <c r="G484" s="158">
        <v>740</v>
      </c>
      <c r="H484" s="158">
        <v>740</v>
      </c>
      <c r="I484" s="367"/>
      <c r="J484" s="367"/>
    </row>
    <row r="485" spans="1:10" ht="14.25">
      <c r="A485" s="162"/>
      <c r="B485" s="145">
        <v>717002</v>
      </c>
      <c r="C485" s="142" t="s">
        <v>192</v>
      </c>
      <c r="D485" s="89">
        <v>400</v>
      </c>
      <c r="E485" s="89">
        <v>0</v>
      </c>
      <c r="F485" s="89">
        <v>400</v>
      </c>
      <c r="G485" s="89">
        <v>0</v>
      </c>
      <c r="H485" s="89">
        <v>400</v>
      </c>
      <c r="I485" s="367"/>
      <c r="J485" s="367"/>
    </row>
    <row r="486" spans="1:31" s="333" customFormat="1" ht="15">
      <c r="A486" s="239" t="s">
        <v>206</v>
      </c>
      <c r="B486" s="229" t="s">
        <v>207</v>
      </c>
      <c r="C486" s="230"/>
      <c r="D486" s="228">
        <f>SUM(D487)</f>
        <v>4900</v>
      </c>
      <c r="E486" s="228">
        <f>SUM(E487)</f>
        <v>0</v>
      </c>
      <c r="F486" s="228">
        <f>SUM(F487)</f>
        <v>4900</v>
      </c>
      <c r="G486" s="228">
        <v>70</v>
      </c>
      <c r="H486" s="228">
        <f>SUM(H487)</f>
        <v>4970</v>
      </c>
      <c r="I486" s="367"/>
      <c r="J486" s="367"/>
      <c r="K486" s="332"/>
      <c r="L486" s="332"/>
      <c r="M486" s="332"/>
      <c r="N486" s="332"/>
      <c r="O486" s="332"/>
      <c r="P486" s="332"/>
      <c r="Q486" s="332"/>
      <c r="R486" s="332"/>
      <c r="S486" s="332"/>
      <c r="T486" s="332"/>
      <c r="U486" s="332"/>
      <c r="V486" s="332"/>
      <c r="W486" s="332"/>
      <c r="X486" s="332"/>
      <c r="Y486" s="332"/>
      <c r="Z486" s="332"/>
      <c r="AA486" s="332"/>
      <c r="AB486" s="332"/>
      <c r="AC486" s="332"/>
      <c r="AD486" s="332"/>
      <c r="AE486" s="332"/>
    </row>
    <row r="487" spans="1:10" ht="14.25">
      <c r="A487" s="162"/>
      <c r="B487" s="141">
        <v>721002</v>
      </c>
      <c r="C487" s="142" t="s">
        <v>208</v>
      </c>
      <c r="D487" s="89">
        <f>1900+3000</f>
        <v>4900</v>
      </c>
      <c r="E487" s="89">
        <v>0</v>
      </c>
      <c r="F487" s="89">
        <f>1900+3000</f>
        <v>4900</v>
      </c>
      <c r="G487" s="89">
        <v>70</v>
      </c>
      <c r="H487" s="89">
        <v>4970</v>
      </c>
      <c r="I487" s="367"/>
      <c r="J487" s="367"/>
    </row>
    <row r="488" spans="1:31" s="333" customFormat="1" ht="15">
      <c r="A488" s="239" t="s">
        <v>327</v>
      </c>
      <c r="B488" s="229" t="s">
        <v>307</v>
      </c>
      <c r="C488" s="230"/>
      <c r="D488" s="231">
        <v>0</v>
      </c>
      <c r="E488" s="231">
        <v>0</v>
      </c>
      <c r="F488" s="231">
        <v>0</v>
      </c>
      <c r="G488" s="231">
        <v>2800</v>
      </c>
      <c r="H488" s="231">
        <v>2800</v>
      </c>
      <c r="I488" s="367"/>
      <c r="J488" s="367"/>
      <c r="K488" s="332"/>
      <c r="L488" s="332"/>
      <c r="M488" s="332"/>
      <c r="N488" s="332"/>
      <c r="O488" s="332"/>
      <c r="P488" s="332"/>
      <c r="Q488" s="332"/>
      <c r="R488" s="332"/>
      <c r="S488" s="332"/>
      <c r="T488" s="332"/>
      <c r="U488" s="332"/>
      <c r="V488" s="332"/>
      <c r="W488" s="332"/>
      <c r="X488" s="332"/>
      <c r="Y488" s="332"/>
      <c r="Z488" s="332"/>
      <c r="AA488" s="332"/>
      <c r="AB488" s="332"/>
      <c r="AC488" s="332"/>
      <c r="AD488" s="332"/>
      <c r="AE488" s="332"/>
    </row>
    <row r="489" spans="1:10" ht="15" thickBot="1">
      <c r="A489" s="162"/>
      <c r="B489" s="141">
        <v>721002</v>
      </c>
      <c r="C489" s="142" t="s">
        <v>208</v>
      </c>
      <c r="D489" s="165">
        <v>0</v>
      </c>
      <c r="E489" s="165">
        <v>0</v>
      </c>
      <c r="F489" s="89">
        <v>0</v>
      </c>
      <c r="G489" s="89">
        <f>2000+800</f>
        <v>2800</v>
      </c>
      <c r="H489" s="89">
        <v>2800</v>
      </c>
      <c r="I489" s="367"/>
      <c r="J489" s="367"/>
    </row>
    <row r="490" spans="1:10" ht="15.75" thickTop="1">
      <c r="A490" s="242" t="s">
        <v>308</v>
      </c>
      <c r="B490" s="225" t="s">
        <v>309</v>
      </c>
      <c r="C490" s="230"/>
      <c r="D490" s="86"/>
      <c r="E490" s="86"/>
      <c r="F490" s="231">
        <v>0</v>
      </c>
      <c r="G490" s="231">
        <v>100</v>
      </c>
      <c r="H490" s="231">
        <v>100</v>
      </c>
      <c r="I490" s="367"/>
      <c r="J490" s="367"/>
    </row>
    <row r="491" spans="1:10" ht="15.75" thickBot="1">
      <c r="A491" s="147"/>
      <c r="B491" s="141">
        <v>721002</v>
      </c>
      <c r="C491" s="183" t="s">
        <v>208</v>
      </c>
      <c r="D491" s="86"/>
      <c r="E491" s="86"/>
      <c r="F491" s="165">
        <v>0</v>
      </c>
      <c r="G491" s="165">
        <v>100</v>
      </c>
      <c r="H491" s="165">
        <v>100</v>
      </c>
      <c r="I491" s="367"/>
      <c r="J491" s="367"/>
    </row>
    <row r="492" spans="1:31" s="341" customFormat="1" ht="16.5" thickBot="1" thickTop="1">
      <c r="A492" s="266" t="s">
        <v>209</v>
      </c>
      <c r="B492" s="267"/>
      <c r="C492" s="268"/>
      <c r="D492" s="269">
        <f>SUM(D486+D482+D478+D474+D471+D469+D465+D459+D457+D455+D452+D440)</f>
        <v>50082</v>
      </c>
      <c r="E492" s="269">
        <f>SUM(E486+E482+E478+E474+E471+E469+E465+E459+E457+E455+E452+E440)</f>
        <v>22450</v>
      </c>
      <c r="F492" s="269">
        <f>F490+F488+F486+F482+F478+F476+F474+F471+F469+F467+F465+F463+F459+F457+F455+F452+F440+F480</f>
        <v>72532</v>
      </c>
      <c r="G492" s="269">
        <f>G490+G488+G486+G482+G478+G476+G474+G471+G469+G467+G465+G463+G459+G457+G455+G452+G440+G480</f>
        <v>120370</v>
      </c>
      <c r="H492" s="269">
        <f>H490+H488+H486+H482+H478+H476+H474+H471+H469+H467+H465+H463+H459+H457+H455+H452+H440+H480</f>
        <v>192902</v>
      </c>
      <c r="I492" s="367"/>
      <c r="J492" s="367"/>
      <c r="K492" s="339">
        <f>F492+G492</f>
        <v>192902</v>
      </c>
      <c r="L492" s="340"/>
      <c r="M492" s="340"/>
      <c r="N492" s="340"/>
      <c r="O492" s="340"/>
      <c r="P492" s="340"/>
      <c r="Q492" s="340"/>
      <c r="R492" s="340"/>
      <c r="S492" s="340"/>
      <c r="T492" s="340"/>
      <c r="U492" s="340"/>
      <c r="V492" s="340"/>
      <c r="W492" s="340"/>
      <c r="X492" s="340"/>
      <c r="Y492" s="340"/>
      <c r="Z492" s="340"/>
      <c r="AA492" s="340"/>
      <c r="AB492" s="340"/>
      <c r="AC492" s="340"/>
      <c r="AD492" s="340"/>
      <c r="AE492" s="340"/>
    </row>
    <row r="493" spans="1:10" ht="15">
      <c r="A493" s="248"/>
      <c r="B493" s="115"/>
      <c r="C493" s="150"/>
      <c r="D493" s="151"/>
      <c r="E493" s="151"/>
      <c r="F493" s="151"/>
      <c r="G493" s="151"/>
      <c r="H493" s="151"/>
      <c r="I493" s="367"/>
      <c r="J493" s="367"/>
    </row>
    <row r="494" spans="1:10" ht="15" thickBot="1">
      <c r="A494" s="221"/>
      <c r="B494" s="115"/>
      <c r="C494" s="116"/>
      <c r="D494" s="94"/>
      <c r="E494" s="94"/>
      <c r="F494" s="94"/>
      <c r="G494" s="94"/>
      <c r="H494" s="94"/>
      <c r="I494" s="367"/>
      <c r="J494" s="367"/>
    </row>
    <row r="495" spans="1:31" s="98" customFormat="1" ht="45.75" thickBot="1">
      <c r="A495" s="429" t="s">
        <v>221</v>
      </c>
      <c r="B495" s="430"/>
      <c r="C495" s="430"/>
      <c r="D495" s="11" t="s">
        <v>250</v>
      </c>
      <c r="E495" s="12" t="s">
        <v>330</v>
      </c>
      <c r="F495" s="11" t="s">
        <v>339</v>
      </c>
      <c r="G495" s="12" t="s">
        <v>331</v>
      </c>
      <c r="H495" s="11" t="s">
        <v>251</v>
      </c>
      <c r="I495" s="367"/>
      <c r="J495" s="367"/>
      <c r="K495" s="312"/>
      <c r="L495" s="312"/>
      <c r="M495" s="312"/>
      <c r="N495" s="312"/>
      <c r="O495" s="312"/>
      <c r="P495" s="312"/>
      <c r="Q495" s="312"/>
      <c r="R495" s="312"/>
      <c r="S495" s="312"/>
      <c r="T495" s="312"/>
      <c r="U495" s="312"/>
      <c r="V495" s="312"/>
      <c r="W495" s="312"/>
      <c r="X495" s="312"/>
      <c r="Y495" s="312"/>
      <c r="Z495" s="312"/>
      <c r="AA495" s="312"/>
      <c r="AB495" s="312"/>
      <c r="AC495" s="312"/>
      <c r="AD495" s="312"/>
      <c r="AE495" s="312"/>
    </row>
    <row r="496" spans="1:31" s="98" customFormat="1" ht="15">
      <c r="A496" s="343" t="s">
        <v>325</v>
      </c>
      <c r="B496" s="344" t="s">
        <v>326</v>
      </c>
      <c r="C496" s="345"/>
      <c r="D496" s="346">
        <f>D497</f>
        <v>182639</v>
      </c>
      <c r="E496" s="346">
        <f>E497</f>
        <v>-2000</v>
      </c>
      <c r="F496" s="346">
        <f>F497</f>
        <v>180639</v>
      </c>
      <c r="G496" s="346">
        <f>G497</f>
        <v>690</v>
      </c>
      <c r="H496" s="346">
        <f>H497</f>
        <v>181329</v>
      </c>
      <c r="I496" s="367"/>
      <c r="J496" s="367"/>
      <c r="K496" s="312"/>
      <c r="L496" s="312"/>
      <c r="M496" s="312"/>
      <c r="N496" s="312"/>
      <c r="O496" s="312"/>
      <c r="P496" s="312"/>
      <c r="Q496" s="312"/>
      <c r="R496" s="312"/>
      <c r="S496" s="312"/>
      <c r="T496" s="312"/>
      <c r="U496" s="312"/>
      <c r="V496" s="312"/>
      <c r="W496" s="312"/>
      <c r="X496" s="312"/>
      <c r="Y496" s="312"/>
      <c r="Z496" s="312"/>
      <c r="AA496" s="312"/>
      <c r="AB496" s="312"/>
      <c r="AC496" s="312"/>
      <c r="AD496" s="312"/>
      <c r="AE496" s="312"/>
    </row>
    <row r="497" spans="1:10" ht="15" thickBot="1">
      <c r="A497" s="252"/>
      <c r="B497" s="163">
        <v>821005</v>
      </c>
      <c r="C497" s="164" t="s">
        <v>211</v>
      </c>
      <c r="D497" s="165">
        <v>182639</v>
      </c>
      <c r="E497" s="165">
        <v>-2000</v>
      </c>
      <c r="F497" s="165">
        <v>180639</v>
      </c>
      <c r="G497" s="165">
        <v>690</v>
      </c>
      <c r="H497" s="165">
        <f>G497+F497</f>
        <v>181329</v>
      </c>
      <c r="I497" s="367"/>
      <c r="J497" s="367"/>
    </row>
    <row r="498" spans="1:31" s="341" customFormat="1" ht="16.5" thickBot="1" thickTop="1">
      <c r="A498" s="274" t="s">
        <v>210</v>
      </c>
      <c r="B498" s="271"/>
      <c r="C498" s="272"/>
      <c r="D498" s="273">
        <f>D496</f>
        <v>182639</v>
      </c>
      <c r="E498" s="273">
        <f>E496</f>
        <v>-2000</v>
      </c>
      <c r="F498" s="273">
        <f>F496</f>
        <v>180639</v>
      </c>
      <c r="G498" s="273">
        <f>G496</f>
        <v>690</v>
      </c>
      <c r="H498" s="273">
        <f>H496</f>
        <v>181329</v>
      </c>
      <c r="I498" s="367"/>
      <c r="J498" s="367"/>
      <c r="K498" s="340"/>
      <c r="L498" s="340"/>
      <c r="M498" s="340"/>
      <c r="N498" s="340"/>
      <c r="O498" s="340"/>
      <c r="P498" s="340"/>
      <c r="Q498" s="340"/>
      <c r="R498" s="340"/>
      <c r="S498" s="340"/>
      <c r="T498" s="340"/>
      <c r="U498" s="340"/>
      <c r="V498" s="340"/>
      <c r="W498" s="340"/>
      <c r="X498" s="340"/>
      <c r="Y498" s="340"/>
      <c r="Z498" s="340"/>
      <c r="AA498" s="340"/>
      <c r="AB498" s="340"/>
      <c r="AC498" s="340"/>
      <c r="AD498" s="340"/>
      <c r="AE498" s="340"/>
    </row>
    <row r="499" spans="1:31" s="117" customFormat="1" ht="15.75" thickTop="1">
      <c r="A499" s="248"/>
      <c r="B499" s="115"/>
      <c r="C499" s="150"/>
      <c r="D499" s="151"/>
      <c r="E499" s="151"/>
      <c r="F499" s="151"/>
      <c r="G499" s="151"/>
      <c r="H499" s="151"/>
      <c r="I499" s="367"/>
      <c r="J499" s="367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s="117" customFormat="1" ht="15.75" thickBot="1">
      <c r="A500" s="253" t="s">
        <v>78</v>
      </c>
      <c r="B500" s="166"/>
      <c r="C500" s="137"/>
      <c r="D500" s="167"/>
      <c r="E500" s="167"/>
      <c r="F500" s="167"/>
      <c r="G500" s="167"/>
      <c r="H500" s="167"/>
      <c r="I500" s="367"/>
      <c r="J500" s="367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s="26" customFormat="1" ht="15.75" thickBot="1">
      <c r="A501" s="254" t="s">
        <v>212</v>
      </c>
      <c r="B501" s="168"/>
      <c r="C501" s="169"/>
      <c r="D501" s="105">
        <f>D437</f>
        <v>1098762</v>
      </c>
      <c r="E501" s="105">
        <f>E437</f>
        <v>39284</v>
      </c>
      <c r="F501" s="105">
        <f>F437</f>
        <v>1138046</v>
      </c>
      <c r="G501" s="105">
        <f>G437</f>
        <v>139195</v>
      </c>
      <c r="H501" s="105">
        <f>H437</f>
        <v>1277241</v>
      </c>
      <c r="I501" s="367"/>
      <c r="J501" s="367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s="26" customFormat="1" ht="15.75" thickBot="1">
      <c r="A502" s="254" t="s">
        <v>213</v>
      </c>
      <c r="B502" s="168"/>
      <c r="C502" s="169"/>
      <c r="D502" s="105">
        <f>D492</f>
        <v>50082</v>
      </c>
      <c r="E502" s="105">
        <f>E492</f>
        <v>22450</v>
      </c>
      <c r="F502" s="105">
        <f>F492</f>
        <v>72532</v>
      </c>
      <c r="G502" s="105">
        <f>G492</f>
        <v>120370</v>
      </c>
      <c r="H502" s="105">
        <f>H492</f>
        <v>192902</v>
      </c>
      <c r="I502" s="367"/>
      <c r="J502" s="367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s="26" customFormat="1" ht="15.75" thickBot="1">
      <c r="A503" s="254" t="s">
        <v>214</v>
      </c>
      <c r="B503" s="168"/>
      <c r="C503" s="169"/>
      <c r="D503" s="105">
        <f>D498</f>
        <v>182639</v>
      </c>
      <c r="E503" s="105">
        <f>E498</f>
        <v>-2000</v>
      </c>
      <c r="F503" s="105">
        <f>F498</f>
        <v>180639</v>
      </c>
      <c r="G503" s="105">
        <f>G498</f>
        <v>690</v>
      </c>
      <c r="H503" s="105">
        <f>H498</f>
        <v>181329</v>
      </c>
      <c r="I503" s="367"/>
      <c r="J503" s="367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s="17" customFormat="1" ht="15" thickBot="1">
      <c r="A504" s="255" t="s">
        <v>215</v>
      </c>
      <c r="B504" s="170"/>
      <c r="C504" s="171"/>
      <c r="D504" s="172">
        <f>D501+D502</f>
        <v>1148844</v>
      </c>
      <c r="E504" s="172">
        <f>E501+E502</f>
        <v>61734</v>
      </c>
      <c r="F504" s="172">
        <f>F501+F502</f>
        <v>1210578</v>
      </c>
      <c r="G504" s="172">
        <f>G501+G502</f>
        <v>259565</v>
      </c>
      <c r="H504" s="172">
        <f>H501+H502</f>
        <v>1470143</v>
      </c>
      <c r="I504" s="367"/>
      <c r="J504" s="367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</row>
    <row r="505" spans="1:84" s="347" customFormat="1" ht="15" thickBot="1">
      <c r="A505" s="256" t="s">
        <v>247</v>
      </c>
      <c r="B505" s="173"/>
      <c r="C505" s="174"/>
      <c r="D505" s="174">
        <f>SUM(D501:D503)</f>
        <v>1331483</v>
      </c>
      <c r="E505" s="174">
        <f>SUM(E501:E503)</f>
        <v>59734</v>
      </c>
      <c r="F505" s="174">
        <f>SUM(F501:F503)</f>
        <v>1391217</v>
      </c>
      <c r="G505" s="174">
        <f>SUM(G501:G503)</f>
        <v>260255</v>
      </c>
      <c r="H505" s="174">
        <f>SUM(H501:H503)</f>
        <v>1651472</v>
      </c>
      <c r="I505" s="367"/>
      <c r="J505" s="367"/>
      <c r="K505" s="312"/>
      <c r="L505" s="312"/>
      <c r="M505" s="312"/>
      <c r="N505" s="312"/>
      <c r="O505" s="312"/>
      <c r="P505" s="312"/>
      <c r="Q505" s="312"/>
      <c r="R505" s="312"/>
      <c r="S505" s="312"/>
      <c r="T505" s="312"/>
      <c r="U505" s="312"/>
      <c r="V505" s="312"/>
      <c r="W505" s="312"/>
      <c r="X505" s="312"/>
      <c r="Y505" s="312"/>
      <c r="Z505" s="312"/>
      <c r="AA505" s="312"/>
      <c r="AB505" s="312"/>
      <c r="AC505" s="312"/>
      <c r="AD505" s="312"/>
      <c r="AE505" s="312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BZ505" s="148"/>
      <c r="CA505" s="148"/>
      <c r="CB505" s="148"/>
      <c r="CC505" s="148"/>
      <c r="CD505" s="148"/>
      <c r="CE505" s="148"/>
      <c r="CF505" s="148"/>
    </row>
    <row r="506" spans="1:31" s="17" customFormat="1" ht="14.25">
      <c r="A506" s="257"/>
      <c r="B506" s="175"/>
      <c r="C506" s="176"/>
      <c r="D506" s="177"/>
      <c r="E506" s="177"/>
      <c r="F506" s="177"/>
      <c r="G506" s="177"/>
      <c r="H506" s="177"/>
      <c r="I506" s="367"/>
      <c r="J506" s="367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s="17" customFormat="1" ht="15" thickBot="1">
      <c r="A507" s="257"/>
      <c r="B507" s="175"/>
      <c r="C507" s="176"/>
      <c r="D507" s="177"/>
      <c r="E507" s="177"/>
      <c r="F507" s="177"/>
      <c r="G507" s="177"/>
      <c r="H507" s="177"/>
      <c r="I507" s="367"/>
      <c r="J507" s="36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</row>
    <row r="508" spans="1:31" s="98" customFormat="1" ht="45.75" thickBot="1">
      <c r="A508" s="429" t="s">
        <v>333</v>
      </c>
      <c r="B508" s="430"/>
      <c r="C508" s="430"/>
      <c r="D508" s="11" t="s">
        <v>250</v>
      </c>
      <c r="E508" s="12" t="s">
        <v>330</v>
      </c>
      <c r="F508" s="11" t="s">
        <v>339</v>
      </c>
      <c r="G508" s="12" t="s">
        <v>331</v>
      </c>
      <c r="H508" s="11" t="s">
        <v>251</v>
      </c>
      <c r="I508" s="367"/>
      <c r="J508" s="367"/>
      <c r="K508" s="312"/>
      <c r="L508" s="312"/>
      <c r="M508" s="312"/>
      <c r="N508" s="312"/>
      <c r="O508" s="312"/>
      <c r="P508" s="312"/>
      <c r="Q508" s="312"/>
      <c r="R508" s="312"/>
      <c r="S508" s="312"/>
      <c r="T508" s="312"/>
      <c r="U508" s="312"/>
      <c r="V508" s="312"/>
      <c r="W508" s="312"/>
      <c r="X508" s="312"/>
      <c r="Y508" s="312"/>
      <c r="Z508" s="312"/>
      <c r="AA508" s="312"/>
      <c r="AB508" s="312"/>
      <c r="AC508" s="312"/>
      <c r="AD508" s="312"/>
      <c r="AE508" s="312"/>
    </row>
    <row r="509" spans="1:10" ht="14.25">
      <c r="A509" s="162" t="s">
        <v>216</v>
      </c>
      <c r="B509" s="181"/>
      <c r="C509" s="142"/>
      <c r="D509" s="91">
        <f>'[1]príjmy'!C85</f>
        <v>1166145</v>
      </c>
      <c r="E509" s="91">
        <f>Príjmy!D92</f>
        <v>45750</v>
      </c>
      <c r="F509" s="91">
        <f>Príjmy!E92</f>
        <v>1211294</v>
      </c>
      <c r="G509" s="91">
        <f>Príjmy!F92</f>
        <v>103247</v>
      </c>
      <c r="H509" s="91">
        <f>Príjmy!G92</f>
        <v>1314541</v>
      </c>
      <c r="I509" s="367"/>
      <c r="J509" s="367"/>
    </row>
    <row r="510" spans="1:10" ht="14.25">
      <c r="A510" s="160" t="s">
        <v>217</v>
      </c>
      <c r="B510" s="135"/>
      <c r="C510" s="134"/>
      <c r="D510" s="91">
        <f>'[1]príjmy'!C86</f>
        <v>59338</v>
      </c>
      <c r="E510" s="91">
        <f>Príjmy!D93</f>
        <v>13984</v>
      </c>
      <c r="F510" s="91">
        <f>Príjmy!E93</f>
        <v>73923</v>
      </c>
      <c r="G510" s="91">
        <f>Príjmy!F93</f>
        <v>31900</v>
      </c>
      <c r="H510" s="91">
        <f>Príjmy!G93</f>
        <v>105823</v>
      </c>
      <c r="I510" s="367"/>
      <c r="J510" s="367"/>
    </row>
    <row r="511" spans="1:10" ht="15" thickBot="1">
      <c r="A511" s="258" t="s">
        <v>81</v>
      </c>
      <c r="B511" s="182"/>
      <c r="C511" s="183"/>
      <c r="D511" s="165">
        <f>'[1]príjmy'!C87</f>
        <v>106000</v>
      </c>
      <c r="E511" s="165">
        <f>Príjmy!D94</f>
        <v>0</v>
      </c>
      <c r="F511" s="165">
        <f>Príjmy!E94</f>
        <v>106000</v>
      </c>
      <c r="G511" s="165">
        <f>Príjmy!F94</f>
        <v>125108</v>
      </c>
      <c r="H511" s="165">
        <f>Príjmy!G94</f>
        <v>231108</v>
      </c>
      <c r="I511" s="367"/>
      <c r="J511" s="367"/>
    </row>
    <row r="512" spans="1:31" s="341" customFormat="1" ht="16.5" thickBot="1" thickTop="1">
      <c r="A512" s="274" t="s">
        <v>218</v>
      </c>
      <c r="B512" s="275"/>
      <c r="C512" s="272"/>
      <c r="D512" s="273">
        <f>SUM(D509:D511)</f>
        <v>1331483</v>
      </c>
      <c r="E512" s="273">
        <f>SUM(E509:E511)</f>
        <v>59734</v>
      </c>
      <c r="F512" s="273">
        <f>SUM(F509:F511)</f>
        <v>1391217</v>
      </c>
      <c r="G512" s="273">
        <f>SUM(G509:G511)</f>
        <v>260255</v>
      </c>
      <c r="H512" s="273">
        <f>SUM(H509:H511)</f>
        <v>1651472</v>
      </c>
      <c r="I512" s="367"/>
      <c r="J512" s="367"/>
      <c r="K512" s="340"/>
      <c r="L512" s="340"/>
      <c r="M512" s="340"/>
      <c r="N512" s="340"/>
      <c r="O512" s="340"/>
      <c r="P512" s="340"/>
      <c r="Q512" s="340"/>
      <c r="R512" s="340"/>
      <c r="S512" s="340"/>
      <c r="T512" s="340"/>
      <c r="U512" s="340"/>
      <c r="V512" s="340"/>
      <c r="W512" s="340"/>
      <c r="X512" s="340"/>
      <c r="Y512" s="340"/>
      <c r="Z512" s="340"/>
      <c r="AA512" s="340"/>
      <c r="AB512" s="340"/>
      <c r="AC512" s="340"/>
      <c r="AD512" s="340"/>
      <c r="AE512" s="340"/>
    </row>
    <row r="513" spans="1:10" ht="15" thickTop="1">
      <c r="A513" s="162" t="s">
        <v>219</v>
      </c>
      <c r="B513" s="181"/>
      <c r="C513" s="142"/>
      <c r="D513" s="89">
        <f aca="true" t="shared" si="15" ref="D513:G515">D501</f>
        <v>1098762</v>
      </c>
      <c r="E513" s="89">
        <f>E501</f>
        <v>39284</v>
      </c>
      <c r="F513" s="89">
        <f>F501</f>
        <v>1138046</v>
      </c>
      <c r="G513" s="89">
        <f>G501</f>
        <v>139195</v>
      </c>
      <c r="H513" s="89">
        <f>H501</f>
        <v>1277241</v>
      </c>
      <c r="I513" s="367"/>
      <c r="J513" s="367"/>
    </row>
    <row r="514" spans="1:10" ht="14.25">
      <c r="A514" s="160" t="s">
        <v>220</v>
      </c>
      <c r="B514" s="135"/>
      <c r="C514" s="134"/>
      <c r="D514" s="89">
        <f t="shared" si="15"/>
        <v>50082</v>
      </c>
      <c r="E514" s="89">
        <f t="shared" si="15"/>
        <v>22450</v>
      </c>
      <c r="F514" s="89">
        <f t="shared" si="15"/>
        <v>72532</v>
      </c>
      <c r="G514" s="89">
        <f>G502</f>
        <v>120370</v>
      </c>
      <c r="H514" s="89">
        <f>H502</f>
        <v>192902</v>
      </c>
      <c r="I514" s="367"/>
      <c r="J514" s="367"/>
    </row>
    <row r="515" spans="1:10" ht="15" thickBot="1">
      <c r="A515" s="258" t="s">
        <v>221</v>
      </c>
      <c r="B515" s="182"/>
      <c r="C515" s="183"/>
      <c r="D515" s="89">
        <f t="shared" si="15"/>
        <v>182639</v>
      </c>
      <c r="E515" s="89">
        <v>-2000</v>
      </c>
      <c r="F515" s="89">
        <f t="shared" si="15"/>
        <v>180639</v>
      </c>
      <c r="G515" s="89">
        <f t="shared" si="15"/>
        <v>690</v>
      </c>
      <c r="H515" s="89">
        <f>H503</f>
        <v>181329</v>
      </c>
      <c r="I515" s="367"/>
      <c r="J515" s="367"/>
    </row>
    <row r="516" spans="1:31" s="341" customFormat="1" ht="16.5" thickBot="1" thickTop="1">
      <c r="A516" s="276" t="s">
        <v>222</v>
      </c>
      <c r="B516" s="277"/>
      <c r="C516" s="278"/>
      <c r="D516" s="279">
        <f>SUM(D513:D515)</f>
        <v>1331483</v>
      </c>
      <c r="E516" s="279">
        <f>SUM(E513:E515)</f>
        <v>59734</v>
      </c>
      <c r="F516" s="279">
        <f>SUM(F513:F515)</f>
        <v>1391217</v>
      </c>
      <c r="G516" s="279">
        <f>SUM(G513:G515)</f>
        <v>260255</v>
      </c>
      <c r="H516" s="279">
        <f>SUM(H513:H515)</f>
        <v>1651472</v>
      </c>
      <c r="I516" s="367"/>
      <c r="J516" s="367"/>
      <c r="K516" s="340"/>
      <c r="L516" s="340"/>
      <c r="M516" s="340"/>
      <c r="N516" s="340"/>
      <c r="O516" s="340"/>
      <c r="P516" s="340"/>
      <c r="Q516" s="340"/>
      <c r="R516" s="340"/>
      <c r="S516" s="340"/>
      <c r="T516" s="340"/>
      <c r="U516" s="340"/>
      <c r="V516" s="340"/>
      <c r="W516" s="340"/>
      <c r="X516" s="340"/>
      <c r="Y516" s="340"/>
      <c r="Z516" s="340"/>
      <c r="AA516" s="340"/>
      <c r="AB516" s="340"/>
      <c r="AC516" s="340"/>
      <c r="AD516" s="340"/>
      <c r="AE516" s="340"/>
    </row>
    <row r="517" spans="1:10" ht="16.5" thickBot="1" thickTop="1">
      <c r="A517" s="259" t="s">
        <v>223</v>
      </c>
      <c r="B517" s="184"/>
      <c r="C517" s="185"/>
      <c r="D517" s="186">
        <f aca="true" t="shared" si="16" ref="D517:F519">D509-D513</f>
        <v>67383</v>
      </c>
      <c r="E517" s="186">
        <f t="shared" si="16"/>
        <v>6466</v>
      </c>
      <c r="F517" s="186">
        <f t="shared" si="16"/>
        <v>73248</v>
      </c>
      <c r="G517" s="186">
        <f aca="true" t="shared" si="17" ref="G517:H520">G509-G513</f>
        <v>-35948</v>
      </c>
      <c r="H517" s="186">
        <f t="shared" si="17"/>
        <v>37300</v>
      </c>
      <c r="I517" s="367"/>
      <c r="J517" s="367"/>
    </row>
    <row r="518" spans="1:10" ht="15.75" thickBot="1">
      <c r="A518" s="254" t="s">
        <v>224</v>
      </c>
      <c r="B518" s="168"/>
      <c r="C518" s="169"/>
      <c r="D518" s="186">
        <f t="shared" si="16"/>
        <v>9256</v>
      </c>
      <c r="E518" s="186">
        <f t="shared" si="16"/>
        <v>-8466</v>
      </c>
      <c r="F518" s="186">
        <f t="shared" si="16"/>
        <v>1391</v>
      </c>
      <c r="G518" s="186">
        <f t="shared" si="17"/>
        <v>-88470</v>
      </c>
      <c r="H518" s="186">
        <f t="shared" si="17"/>
        <v>-87079</v>
      </c>
      <c r="I518" s="367"/>
      <c r="J518" s="367"/>
    </row>
    <row r="519" spans="1:10" ht="15.75" thickBot="1">
      <c r="A519" s="260" t="s">
        <v>225</v>
      </c>
      <c r="B519" s="187"/>
      <c r="C519" s="188"/>
      <c r="D519" s="186">
        <f t="shared" si="16"/>
        <v>-76639</v>
      </c>
      <c r="E519" s="186">
        <f t="shared" si="16"/>
        <v>2000</v>
      </c>
      <c r="F519" s="186">
        <f t="shared" si="16"/>
        <v>-74639</v>
      </c>
      <c r="G519" s="186">
        <f t="shared" si="17"/>
        <v>124418</v>
      </c>
      <c r="H519" s="186">
        <f t="shared" si="17"/>
        <v>49779</v>
      </c>
      <c r="I519" s="367"/>
      <c r="J519" s="367"/>
    </row>
    <row r="520" spans="1:31" s="341" customFormat="1" ht="19.5" thickBot="1" thickTop="1">
      <c r="A520" s="280" t="s">
        <v>226</v>
      </c>
      <c r="B520" s="275"/>
      <c r="C520" s="272"/>
      <c r="D520" s="281">
        <f>D512-D516</f>
        <v>0</v>
      </c>
      <c r="E520" s="281">
        <f>E512-E516</f>
        <v>0</v>
      </c>
      <c r="F520" s="281">
        <f>F512-F516</f>
        <v>0</v>
      </c>
      <c r="G520" s="281">
        <f t="shared" si="17"/>
        <v>0</v>
      </c>
      <c r="H520" s="281">
        <f>H512-H516</f>
        <v>0</v>
      </c>
      <c r="I520" s="367"/>
      <c r="J520" s="367"/>
      <c r="K520" s="340"/>
      <c r="L520" s="340"/>
      <c r="M520" s="340"/>
      <c r="N520" s="340"/>
      <c r="O520" s="340"/>
      <c r="P520" s="340"/>
      <c r="Q520" s="340"/>
      <c r="R520" s="340"/>
      <c r="S520" s="340"/>
      <c r="T520" s="340"/>
      <c r="U520" s="340"/>
      <c r="V520" s="340"/>
      <c r="W520" s="340"/>
      <c r="X520" s="340"/>
      <c r="Y520" s="340"/>
      <c r="Z520" s="340"/>
      <c r="AA520" s="340"/>
      <c r="AB520" s="340"/>
      <c r="AC520" s="340"/>
      <c r="AD520" s="340"/>
      <c r="AE520" s="340"/>
    </row>
    <row r="521" spans="2:9" ht="15" thickTop="1">
      <c r="B521" s="178"/>
      <c r="C521" s="180"/>
      <c r="I521" s="367"/>
    </row>
    <row r="522" spans="2:3" ht="14.25">
      <c r="B522" s="178"/>
      <c r="C522" s="180"/>
    </row>
    <row r="523" spans="2:3" ht="14.25">
      <c r="B523" s="178"/>
      <c r="C523" s="180"/>
    </row>
    <row r="524" spans="2:3" ht="14.25">
      <c r="B524" s="178"/>
      <c r="C524" s="178"/>
    </row>
    <row r="525" spans="1:3" ht="15">
      <c r="A525" s="261"/>
      <c r="B525" s="178"/>
      <c r="C525" s="178"/>
    </row>
    <row r="526" ht="14.25">
      <c r="C526" s="189"/>
    </row>
    <row r="527" ht="14.25"/>
    <row r="528" ht="14.25"/>
    <row r="529" ht="14.25"/>
    <row r="530" ht="14.25"/>
    <row r="531" ht="14.25"/>
    <row r="532" ht="14.25"/>
    <row r="533" ht="14.25">
      <c r="C533" s="191"/>
    </row>
    <row r="534" ht="14.25">
      <c r="C534" s="191"/>
    </row>
    <row r="535" ht="14.25">
      <c r="C535" s="191"/>
    </row>
    <row r="536" ht="14.25">
      <c r="C536" s="191"/>
    </row>
    <row r="537" ht="14.25">
      <c r="C537" s="191"/>
    </row>
    <row r="538" spans="3:8" ht="15">
      <c r="C538" s="192"/>
      <c r="D538" s="193"/>
      <c r="E538" s="193"/>
      <c r="F538" s="193"/>
      <c r="G538" s="193"/>
      <c r="H538" s="193"/>
    </row>
    <row r="539" ht="14.25">
      <c r="C539" s="191"/>
    </row>
    <row r="540" ht="14.25">
      <c r="C540" s="191"/>
    </row>
    <row r="541" ht="14.25">
      <c r="C541" s="191"/>
    </row>
    <row r="542" spans="2:3" ht="14.25">
      <c r="B542" s="194"/>
      <c r="C542" s="191"/>
    </row>
    <row r="543" spans="2:3" ht="14.25">
      <c r="B543" s="194"/>
      <c r="C543" s="191"/>
    </row>
    <row r="544" ht="14.25">
      <c r="B544" s="194"/>
    </row>
    <row r="545" ht="14.25">
      <c r="B545" s="194"/>
    </row>
    <row r="546" ht="14.25">
      <c r="B546" s="194"/>
    </row>
    <row r="547" ht="14.25">
      <c r="B547" s="194"/>
    </row>
    <row r="548" ht="14.25">
      <c r="B548" s="194"/>
    </row>
    <row r="549" ht="14.25">
      <c r="B549" s="194"/>
    </row>
    <row r="550" spans="2:3" ht="14.25">
      <c r="B550" s="195"/>
      <c r="C550" s="178"/>
    </row>
    <row r="551" spans="2:3" ht="14.25">
      <c r="B551" s="195"/>
      <c r="C551" s="178"/>
    </row>
    <row r="552" spans="2:3" ht="14.25">
      <c r="B552" s="178"/>
      <c r="C552" s="178"/>
    </row>
    <row r="553" spans="2:3" ht="14.25">
      <c r="B553" s="178"/>
      <c r="C553" s="178"/>
    </row>
    <row r="554" spans="2:3" ht="14.25">
      <c r="B554" s="178"/>
      <c r="C554" s="178"/>
    </row>
    <row r="555" spans="2:3" ht="14.25">
      <c r="B555" s="178"/>
      <c r="C555" s="178"/>
    </row>
    <row r="556" spans="2:3" ht="14.25">
      <c r="B556" s="178"/>
      <c r="C556" s="178"/>
    </row>
    <row r="557" spans="2:3" ht="14.25">
      <c r="B557" s="178"/>
      <c r="C557" s="178"/>
    </row>
    <row r="558" spans="2:3" ht="14.25">
      <c r="B558" s="178"/>
      <c r="C558" s="178"/>
    </row>
    <row r="559" spans="2:3" ht="14.25">
      <c r="B559" s="178"/>
      <c r="C559" s="178"/>
    </row>
    <row r="560" spans="2:3" ht="14.25">
      <c r="B560" s="178"/>
      <c r="C560" s="178"/>
    </row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7" ht="14.25"/>
    <row r="738" ht="14.25"/>
    <row r="739" ht="14.25"/>
  </sheetData>
  <sheetProtection/>
  <mergeCells count="4">
    <mergeCell ref="A5:C5"/>
    <mergeCell ref="A439:C439"/>
    <mergeCell ref="A495:C495"/>
    <mergeCell ref="A508:C508"/>
  </mergeCells>
  <printOptions/>
  <pageMargins left="0" right="0" top="0.3937007874015748" bottom="0" header="0.2755905511811024" footer="0.4724409448818898"/>
  <pageSetup horizontalDpi="600" verticalDpi="600" orientation="portrait" paperSize="9" scale="82" r:id="rId3"/>
  <rowBreaks count="8" manualBreakCount="8">
    <brk id="66" max="255" man="1"/>
    <brk id="132" max="255" man="1"/>
    <brk id="198" max="255" man="1"/>
    <brk id="264" max="255" man="1"/>
    <brk id="330" max="255" man="1"/>
    <brk id="395" max="255" man="1"/>
    <brk id="461" max="255" man="1"/>
    <brk id="523" max="255" man="1"/>
  </rowBreaks>
  <colBreaks count="1" manualBreakCount="1">
    <brk id="8" max="50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2008-05-21T12:57:49Z</cp:lastPrinted>
  <dcterms:created xsi:type="dcterms:W3CDTF">1997-01-24T11:07:25Z</dcterms:created>
  <dcterms:modified xsi:type="dcterms:W3CDTF">2008-05-21T12:57:59Z</dcterms:modified>
  <cp:category/>
  <cp:version/>
  <cp:contentType/>
  <cp:contentStatus/>
</cp:coreProperties>
</file>